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0 Samfundsanalyse\Datapakke til frivillige\"/>
    </mc:Choice>
  </mc:AlternateContent>
  <xr:revisionPtr revIDLastSave="0" documentId="13_ncr:1_{78740F5E-0650-4F70-BCE9-2AA780DB366E}" xr6:coauthVersionLast="47" xr6:coauthVersionMax="47" xr10:uidLastSave="{00000000-0000-0000-0000-000000000000}"/>
  <bookViews>
    <workbookView xWindow="-120" yWindow="-120" windowWidth="29040" windowHeight="15840" xr2:uid="{39FFDE55-1E10-4F57-A743-A81EEEEDE849}"/>
  </bookViews>
  <sheets>
    <sheet name="Forside" sheetId="1" r:id="rId1"/>
    <sheet name="Befolkning" sheetId="3" r:id="rId2"/>
    <sheet name="Hjemmepleje" sheetId="8" r:id="rId3"/>
    <sheet name="Plejehjem" sheetId="6" r:id="rId4"/>
    <sheet name="Ældreudgifter" sheetId="7" r:id="rId5"/>
    <sheet name="Dataark1" sheetId="4" state="hidden" r:id="rId6"/>
    <sheet name="Dataark2" sheetId="2" state="hidden" r:id="rId7"/>
    <sheet name="Dataark3" sheetId="9" state="hidden" r:id="rId8"/>
    <sheet name="Dataark4" sheetId="5" state="hidden" r:id="rId9"/>
    <sheet name="Dataark5" sheetId="10" state="hidden" r:id="rId10"/>
    <sheet name="Dataark6" sheetId="11" state="hidden" r:id="rId11"/>
    <sheet name="Dataark7a" sheetId="12" state="hidden" r:id="rId12"/>
    <sheet name="Dataark7b" sheetId="14" state="hidden" r:id="rId13"/>
    <sheet name="Dataark8" sheetId="13" state="hidden" r:id="rId14"/>
    <sheet name="Dataark9" sheetId="15" state="hidden" r:id="rId15"/>
  </sheets>
  <definedNames>
    <definedName name="_xlnm.Print_Area" localSheetId="1">Befolkning!$A$1:$H$25</definedName>
    <definedName name="_xlnm.Print_Area" localSheetId="5">Dataark1!$A$1:$B$100</definedName>
    <definedName name="_xlnm.Print_Area" localSheetId="6">Dataark2!$A$1:$W$106</definedName>
    <definedName name="_xlnm.Print_Area" localSheetId="7">Dataark3!$A$1:$I$309</definedName>
    <definedName name="_xlnm.Print_Area" localSheetId="8">Dataark4!$A$1:$L$309</definedName>
    <definedName name="_xlnm.Print_Area" localSheetId="9">Dataark5!$A$1:$H$309</definedName>
    <definedName name="_xlnm.Print_Area" localSheetId="10">Dataark6!$A$1:$K$407</definedName>
    <definedName name="_xlnm.Print_Area" localSheetId="11">Dataark7a!$A$1:$M$307</definedName>
    <definedName name="_xlnm.Print_Area" localSheetId="12">Dataark7b!$A$1:$M$307</definedName>
    <definedName name="_xlnm.Print_Area" localSheetId="13">Dataark8!$A$1:$M$206</definedName>
    <definedName name="_xlnm.Print_Area" localSheetId="14">Dataark9!$A$1:$K$59</definedName>
    <definedName name="_xlnm.Print_Area" localSheetId="0">Forside!$A$1:$F$59</definedName>
    <definedName name="_xlnm.Print_Area" localSheetId="3">Plejehjem!$A$1:$D$25</definedName>
    <definedName name="_xlnm.Print_Area" localSheetId="4">Ældreudgifter!$A$1:$E$61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E46" i="7"/>
  <c r="E40" i="7"/>
  <c r="E56" i="7" s="1"/>
  <c r="E39" i="7"/>
  <c r="E55" i="7" s="1"/>
  <c r="E38" i="7"/>
  <c r="E54" i="7" s="1"/>
  <c r="E37" i="7"/>
  <c r="E53" i="7" s="1"/>
  <c r="E36" i="7"/>
  <c r="E52" i="7" s="1"/>
  <c r="E35" i="7"/>
  <c r="E51" i="7" s="1"/>
  <c r="E34" i="7"/>
  <c r="E42" i="7" s="1"/>
  <c r="D40" i="7"/>
  <c r="D56" i="7" s="1"/>
  <c r="D39" i="7"/>
  <c r="D55" i="7" s="1"/>
  <c r="D38" i="7"/>
  <c r="D54" i="7" s="1"/>
  <c r="D37" i="7"/>
  <c r="D53" i="7" s="1"/>
  <c r="D36" i="7"/>
  <c r="D44" i="7" s="1"/>
  <c r="D35" i="7"/>
  <c r="D51" i="7" s="1"/>
  <c r="D34" i="7"/>
  <c r="D42" i="7" s="1"/>
  <c r="C40" i="7"/>
  <c r="C48" i="7" s="1"/>
  <c r="C39" i="7"/>
  <c r="C55" i="7" s="1"/>
  <c r="C38" i="7"/>
  <c r="C46" i="7" s="1"/>
  <c r="C37" i="7"/>
  <c r="C45" i="7" s="1"/>
  <c r="C36" i="7"/>
  <c r="C44" i="7" s="1"/>
  <c r="C35" i="7"/>
  <c r="C43" i="7" s="1"/>
  <c r="C34" i="7"/>
  <c r="C50" i="7" s="1"/>
  <c r="B40" i="7"/>
  <c r="B56" i="7" s="1"/>
  <c r="B39" i="7"/>
  <c r="B47" i="7" s="1"/>
  <c r="B38" i="7"/>
  <c r="B54" i="7" s="1"/>
  <c r="B37" i="7"/>
  <c r="B45" i="7" s="1"/>
  <c r="B36" i="7"/>
  <c r="B44" i="7" s="1"/>
  <c r="B35" i="7"/>
  <c r="B51" i="7" s="1"/>
  <c r="B34" i="7"/>
  <c r="B50" i="7" s="1"/>
  <c r="E13" i="7"/>
  <c r="E12" i="7"/>
  <c r="E11" i="7"/>
  <c r="E10" i="7"/>
  <c r="E9" i="7"/>
  <c r="E8" i="7"/>
  <c r="E7" i="7"/>
  <c r="D13" i="7"/>
  <c r="D12" i="7"/>
  <c r="D11" i="7"/>
  <c r="D10" i="7"/>
  <c r="D9" i="7"/>
  <c r="D8" i="7"/>
  <c r="D7" i="7"/>
  <c r="C13" i="7"/>
  <c r="C12" i="7"/>
  <c r="C11" i="7"/>
  <c r="C10" i="7"/>
  <c r="C9" i="7"/>
  <c r="C8" i="7"/>
  <c r="C7" i="7"/>
  <c r="B13" i="7"/>
  <c r="B12" i="7"/>
  <c r="B11" i="7"/>
  <c r="B10" i="7"/>
  <c r="B9" i="7"/>
  <c r="B8" i="7"/>
  <c r="B7" i="7"/>
  <c r="G106" i="13"/>
  <c r="H106" i="13"/>
  <c r="I106" i="13"/>
  <c r="J106" i="13"/>
  <c r="K106" i="13"/>
  <c r="L106" i="13"/>
  <c r="G107" i="13"/>
  <c r="H107" i="13"/>
  <c r="I107" i="13"/>
  <c r="J107" i="13"/>
  <c r="K107" i="13"/>
  <c r="L107" i="13"/>
  <c r="G108" i="13"/>
  <c r="H108" i="13"/>
  <c r="I108" i="13"/>
  <c r="J108" i="13"/>
  <c r="K108" i="13"/>
  <c r="L108" i="13"/>
  <c r="G109" i="13"/>
  <c r="H109" i="13"/>
  <c r="I109" i="13"/>
  <c r="J109" i="13"/>
  <c r="K109" i="13"/>
  <c r="L109" i="13"/>
  <c r="G110" i="13"/>
  <c r="H110" i="13"/>
  <c r="I110" i="13"/>
  <c r="J110" i="13"/>
  <c r="K110" i="13"/>
  <c r="L110" i="13"/>
  <c r="G111" i="13"/>
  <c r="H111" i="13"/>
  <c r="I111" i="13"/>
  <c r="J111" i="13"/>
  <c r="K111" i="13"/>
  <c r="L111" i="13"/>
  <c r="G112" i="13"/>
  <c r="H112" i="13"/>
  <c r="I112" i="13"/>
  <c r="J112" i="13"/>
  <c r="K112" i="13"/>
  <c r="L112" i="13"/>
  <c r="G113" i="13"/>
  <c r="H113" i="13"/>
  <c r="I113" i="13"/>
  <c r="J113" i="13"/>
  <c r="K113" i="13"/>
  <c r="L113" i="13"/>
  <c r="G114" i="13"/>
  <c r="H114" i="13"/>
  <c r="I114" i="13"/>
  <c r="J114" i="13"/>
  <c r="K114" i="13"/>
  <c r="L114" i="13"/>
  <c r="G115" i="13"/>
  <c r="H115" i="13"/>
  <c r="I115" i="13"/>
  <c r="J115" i="13"/>
  <c r="K115" i="13"/>
  <c r="L115" i="13"/>
  <c r="G116" i="13"/>
  <c r="H116" i="13"/>
  <c r="I116" i="13"/>
  <c r="J116" i="13"/>
  <c r="K116" i="13"/>
  <c r="L116" i="13"/>
  <c r="G117" i="13"/>
  <c r="H117" i="13"/>
  <c r="I117" i="13"/>
  <c r="J117" i="13"/>
  <c r="K117" i="13"/>
  <c r="L117" i="13"/>
  <c r="G118" i="13"/>
  <c r="H118" i="13"/>
  <c r="I118" i="13"/>
  <c r="J118" i="13"/>
  <c r="K118" i="13"/>
  <c r="L118" i="13"/>
  <c r="G119" i="13"/>
  <c r="H119" i="13"/>
  <c r="I119" i="13"/>
  <c r="J119" i="13"/>
  <c r="K119" i="13"/>
  <c r="L119" i="13"/>
  <c r="G120" i="13"/>
  <c r="H120" i="13"/>
  <c r="I120" i="13"/>
  <c r="J120" i="13"/>
  <c r="K120" i="13"/>
  <c r="L120" i="13"/>
  <c r="G121" i="13"/>
  <c r="H121" i="13"/>
  <c r="I121" i="13"/>
  <c r="J121" i="13"/>
  <c r="K121" i="13"/>
  <c r="L121" i="13"/>
  <c r="G122" i="13"/>
  <c r="H122" i="13"/>
  <c r="I122" i="13"/>
  <c r="J122" i="13"/>
  <c r="K122" i="13"/>
  <c r="L122" i="13"/>
  <c r="G123" i="13"/>
  <c r="H123" i="13"/>
  <c r="I123" i="13"/>
  <c r="J123" i="13"/>
  <c r="K123" i="13"/>
  <c r="L123" i="13"/>
  <c r="G124" i="13"/>
  <c r="H124" i="13"/>
  <c r="I124" i="13"/>
  <c r="J124" i="13"/>
  <c r="K124" i="13"/>
  <c r="L124" i="13"/>
  <c r="M124" i="13"/>
  <c r="G125" i="13"/>
  <c r="H125" i="13"/>
  <c r="I125" i="13"/>
  <c r="J125" i="13"/>
  <c r="K125" i="13"/>
  <c r="L125" i="13"/>
  <c r="G126" i="13"/>
  <c r="H126" i="13"/>
  <c r="I126" i="13"/>
  <c r="J126" i="13"/>
  <c r="K126" i="13"/>
  <c r="L126" i="13"/>
  <c r="G127" i="13"/>
  <c r="H127" i="13"/>
  <c r="I127" i="13"/>
  <c r="J127" i="13"/>
  <c r="K127" i="13"/>
  <c r="L127" i="13"/>
  <c r="G128" i="13"/>
  <c r="H128" i="13"/>
  <c r="I128" i="13"/>
  <c r="J128" i="13"/>
  <c r="K128" i="13"/>
  <c r="L128" i="13"/>
  <c r="G129" i="13"/>
  <c r="H129" i="13"/>
  <c r="I129" i="13"/>
  <c r="J129" i="13"/>
  <c r="K129" i="13"/>
  <c r="L129" i="13"/>
  <c r="G130" i="13"/>
  <c r="H130" i="13"/>
  <c r="I130" i="13"/>
  <c r="J130" i="13"/>
  <c r="K130" i="13"/>
  <c r="L130" i="13"/>
  <c r="G131" i="13"/>
  <c r="H131" i="13"/>
  <c r="I131" i="13"/>
  <c r="J131" i="13"/>
  <c r="K131" i="13"/>
  <c r="L131" i="13"/>
  <c r="G132" i="13"/>
  <c r="H132" i="13"/>
  <c r="I132" i="13"/>
  <c r="J132" i="13"/>
  <c r="K132" i="13"/>
  <c r="L132" i="13"/>
  <c r="G133" i="13"/>
  <c r="H133" i="13"/>
  <c r="I133" i="13"/>
  <c r="J133" i="13"/>
  <c r="K133" i="13"/>
  <c r="L133" i="13"/>
  <c r="G134" i="13"/>
  <c r="H134" i="13"/>
  <c r="I134" i="13"/>
  <c r="J134" i="13"/>
  <c r="K134" i="13"/>
  <c r="L134" i="13"/>
  <c r="G135" i="13"/>
  <c r="H135" i="13"/>
  <c r="I135" i="13"/>
  <c r="J135" i="13"/>
  <c r="K135" i="13"/>
  <c r="L135" i="13"/>
  <c r="G136" i="13"/>
  <c r="H136" i="13"/>
  <c r="I136" i="13"/>
  <c r="J136" i="13"/>
  <c r="K136" i="13"/>
  <c r="L136" i="13"/>
  <c r="G137" i="13"/>
  <c r="H137" i="13"/>
  <c r="I137" i="13"/>
  <c r="J137" i="13"/>
  <c r="K137" i="13"/>
  <c r="L137" i="13"/>
  <c r="G138" i="13"/>
  <c r="H138" i="13"/>
  <c r="I138" i="13"/>
  <c r="J138" i="13"/>
  <c r="K138" i="13"/>
  <c r="L138" i="13"/>
  <c r="G139" i="13"/>
  <c r="H139" i="13"/>
  <c r="I139" i="13"/>
  <c r="J139" i="13"/>
  <c r="K139" i="13"/>
  <c r="L139" i="13"/>
  <c r="G140" i="13"/>
  <c r="H140" i="13"/>
  <c r="I140" i="13"/>
  <c r="J140" i="13"/>
  <c r="K140" i="13"/>
  <c r="L140" i="13"/>
  <c r="G141" i="13"/>
  <c r="H141" i="13"/>
  <c r="I141" i="13"/>
  <c r="J141" i="13"/>
  <c r="K141" i="13"/>
  <c r="L141" i="13"/>
  <c r="G142" i="13"/>
  <c r="H142" i="13"/>
  <c r="I142" i="13"/>
  <c r="J142" i="13"/>
  <c r="K142" i="13"/>
  <c r="L142" i="13"/>
  <c r="G143" i="13"/>
  <c r="H143" i="13"/>
  <c r="I143" i="13"/>
  <c r="J143" i="13"/>
  <c r="K143" i="13"/>
  <c r="L143" i="13"/>
  <c r="G144" i="13"/>
  <c r="H144" i="13"/>
  <c r="I144" i="13"/>
  <c r="J144" i="13"/>
  <c r="K144" i="13"/>
  <c r="L144" i="13"/>
  <c r="G145" i="13"/>
  <c r="H145" i="13"/>
  <c r="I145" i="13"/>
  <c r="J145" i="13"/>
  <c r="K145" i="13"/>
  <c r="L145" i="13"/>
  <c r="G146" i="13"/>
  <c r="H146" i="13"/>
  <c r="I146" i="13"/>
  <c r="J146" i="13"/>
  <c r="K146" i="13"/>
  <c r="L146" i="13"/>
  <c r="G147" i="13"/>
  <c r="H147" i="13"/>
  <c r="I147" i="13"/>
  <c r="J147" i="13"/>
  <c r="K147" i="13"/>
  <c r="L147" i="13"/>
  <c r="G148" i="13"/>
  <c r="H148" i="13"/>
  <c r="I148" i="13"/>
  <c r="J148" i="13"/>
  <c r="K148" i="13"/>
  <c r="L148" i="13"/>
  <c r="G149" i="13"/>
  <c r="H149" i="13"/>
  <c r="I149" i="13"/>
  <c r="J149" i="13"/>
  <c r="K149" i="13"/>
  <c r="L149" i="13"/>
  <c r="G150" i="13"/>
  <c r="H150" i="13"/>
  <c r="I150" i="13"/>
  <c r="J150" i="13"/>
  <c r="K150" i="13"/>
  <c r="L150" i="13"/>
  <c r="G151" i="13"/>
  <c r="H151" i="13"/>
  <c r="I151" i="13"/>
  <c r="J151" i="13"/>
  <c r="K151" i="13"/>
  <c r="L151" i="13"/>
  <c r="G152" i="13"/>
  <c r="H152" i="13"/>
  <c r="I152" i="13"/>
  <c r="J152" i="13"/>
  <c r="K152" i="13"/>
  <c r="L152" i="13"/>
  <c r="G153" i="13"/>
  <c r="H153" i="13"/>
  <c r="I153" i="13"/>
  <c r="J153" i="13"/>
  <c r="K153" i="13"/>
  <c r="L153" i="13"/>
  <c r="G154" i="13"/>
  <c r="H154" i="13"/>
  <c r="I154" i="13"/>
  <c r="J154" i="13"/>
  <c r="K154" i="13"/>
  <c r="L154" i="13"/>
  <c r="G155" i="13"/>
  <c r="H155" i="13"/>
  <c r="I155" i="13"/>
  <c r="J155" i="13"/>
  <c r="K155" i="13"/>
  <c r="L155" i="13"/>
  <c r="G156" i="13"/>
  <c r="H156" i="13"/>
  <c r="I156" i="13"/>
  <c r="J156" i="13"/>
  <c r="K156" i="13"/>
  <c r="L156" i="13"/>
  <c r="M156" i="13"/>
  <c r="G157" i="13"/>
  <c r="H157" i="13"/>
  <c r="I157" i="13"/>
  <c r="J157" i="13"/>
  <c r="K157" i="13"/>
  <c r="L157" i="13"/>
  <c r="G158" i="13"/>
  <c r="H158" i="13"/>
  <c r="I158" i="13"/>
  <c r="J158" i="13"/>
  <c r="K158" i="13"/>
  <c r="L158" i="13"/>
  <c r="G159" i="13"/>
  <c r="H159" i="13"/>
  <c r="I159" i="13"/>
  <c r="J159" i="13"/>
  <c r="K159" i="13"/>
  <c r="L159" i="13"/>
  <c r="G160" i="13"/>
  <c r="H160" i="13"/>
  <c r="I160" i="13"/>
  <c r="J160" i="13"/>
  <c r="K160" i="13"/>
  <c r="L160" i="13"/>
  <c r="G161" i="13"/>
  <c r="H161" i="13"/>
  <c r="I161" i="13"/>
  <c r="J161" i="13"/>
  <c r="K161" i="13"/>
  <c r="L161" i="13"/>
  <c r="G162" i="13"/>
  <c r="H162" i="13"/>
  <c r="I162" i="13"/>
  <c r="J162" i="13"/>
  <c r="K162" i="13"/>
  <c r="L162" i="13"/>
  <c r="G163" i="13"/>
  <c r="H163" i="13"/>
  <c r="I163" i="13"/>
  <c r="J163" i="13"/>
  <c r="K163" i="13"/>
  <c r="L163" i="13"/>
  <c r="G164" i="13"/>
  <c r="H164" i="13"/>
  <c r="I164" i="13"/>
  <c r="J164" i="13"/>
  <c r="K164" i="13"/>
  <c r="L164" i="13"/>
  <c r="G165" i="13"/>
  <c r="H165" i="13"/>
  <c r="I165" i="13"/>
  <c r="J165" i="13"/>
  <c r="K165" i="13"/>
  <c r="L165" i="13"/>
  <c r="G166" i="13"/>
  <c r="H166" i="13"/>
  <c r="I166" i="13"/>
  <c r="J166" i="13"/>
  <c r="K166" i="13"/>
  <c r="L166" i="13"/>
  <c r="G167" i="13"/>
  <c r="H167" i="13"/>
  <c r="I167" i="13"/>
  <c r="J167" i="13"/>
  <c r="K167" i="13"/>
  <c r="L167" i="13"/>
  <c r="G168" i="13"/>
  <c r="H168" i="13"/>
  <c r="I168" i="13"/>
  <c r="J168" i="13"/>
  <c r="K168" i="13"/>
  <c r="L168" i="13"/>
  <c r="G169" i="13"/>
  <c r="H169" i="13"/>
  <c r="I169" i="13"/>
  <c r="J169" i="13"/>
  <c r="K169" i="13"/>
  <c r="L169" i="13"/>
  <c r="G170" i="13"/>
  <c r="H170" i="13"/>
  <c r="I170" i="13"/>
  <c r="J170" i="13"/>
  <c r="K170" i="13"/>
  <c r="L170" i="13"/>
  <c r="G171" i="13"/>
  <c r="H171" i="13"/>
  <c r="I171" i="13"/>
  <c r="J171" i="13"/>
  <c r="K171" i="13"/>
  <c r="L171" i="13"/>
  <c r="G172" i="13"/>
  <c r="H172" i="13"/>
  <c r="I172" i="13"/>
  <c r="J172" i="13"/>
  <c r="K172" i="13"/>
  <c r="L172" i="13"/>
  <c r="G173" i="13"/>
  <c r="H173" i="13"/>
  <c r="I173" i="13"/>
  <c r="J173" i="13"/>
  <c r="K173" i="13"/>
  <c r="L173" i="13"/>
  <c r="G174" i="13"/>
  <c r="H174" i="13"/>
  <c r="I174" i="13"/>
  <c r="J174" i="13"/>
  <c r="K174" i="13"/>
  <c r="L174" i="13"/>
  <c r="G175" i="13"/>
  <c r="H175" i="13"/>
  <c r="I175" i="13"/>
  <c r="J175" i="13"/>
  <c r="K175" i="13"/>
  <c r="L175" i="13"/>
  <c r="G176" i="13"/>
  <c r="H176" i="13"/>
  <c r="I176" i="13"/>
  <c r="J176" i="13"/>
  <c r="K176" i="13"/>
  <c r="L176" i="13"/>
  <c r="G177" i="13"/>
  <c r="H177" i="13"/>
  <c r="I177" i="13"/>
  <c r="J177" i="13"/>
  <c r="K177" i="13"/>
  <c r="L177" i="13"/>
  <c r="G178" i="13"/>
  <c r="H178" i="13"/>
  <c r="I178" i="13"/>
  <c r="J178" i="13"/>
  <c r="K178" i="13"/>
  <c r="L178" i="13"/>
  <c r="G179" i="13"/>
  <c r="H179" i="13"/>
  <c r="I179" i="13"/>
  <c r="J179" i="13"/>
  <c r="K179" i="13"/>
  <c r="L179" i="13"/>
  <c r="G180" i="13"/>
  <c r="H180" i="13"/>
  <c r="I180" i="13"/>
  <c r="J180" i="13"/>
  <c r="K180" i="13"/>
  <c r="L180" i="13"/>
  <c r="G181" i="13"/>
  <c r="H181" i="13"/>
  <c r="I181" i="13"/>
  <c r="J181" i="13"/>
  <c r="K181" i="13"/>
  <c r="L181" i="13"/>
  <c r="G182" i="13"/>
  <c r="H182" i="13"/>
  <c r="I182" i="13"/>
  <c r="J182" i="13"/>
  <c r="K182" i="13"/>
  <c r="L182" i="13"/>
  <c r="G183" i="13"/>
  <c r="H183" i="13"/>
  <c r="I183" i="13"/>
  <c r="J183" i="13"/>
  <c r="K183" i="13"/>
  <c r="L183" i="13"/>
  <c r="G184" i="13"/>
  <c r="H184" i="13"/>
  <c r="I184" i="13"/>
  <c r="J184" i="13"/>
  <c r="K184" i="13"/>
  <c r="L184" i="13"/>
  <c r="G185" i="13"/>
  <c r="H185" i="13"/>
  <c r="I185" i="13"/>
  <c r="J185" i="13"/>
  <c r="K185" i="13"/>
  <c r="L185" i="13"/>
  <c r="G186" i="13"/>
  <c r="H186" i="13"/>
  <c r="I186" i="13"/>
  <c r="J186" i="13"/>
  <c r="K186" i="13"/>
  <c r="L186" i="13"/>
  <c r="G187" i="13"/>
  <c r="H187" i="13"/>
  <c r="I187" i="13"/>
  <c r="J187" i="13"/>
  <c r="K187" i="13"/>
  <c r="L187" i="13"/>
  <c r="G188" i="13"/>
  <c r="H188" i="13"/>
  <c r="I188" i="13"/>
  <c r="J188" i="13"/>
  <c r="K188" i="13"/>
  <c r="L188" i="13"/>
  <c r="M188" i="13"/>
  <c r="G189" i="13"/>
  <c r="H189" i="13"/>
  <c r="I189" i="13"/>
  <c r="J189" i="13"/>
  <c r="K189" i="13"/>
  <c r="L189" i="13"/>
  <c r="G190" i="13"/>
  <c r="H190" i="13"/>
  <c r="I190" i="13"/>
  <c r="J190" i="13"/>
  <c r="K190" i="13"/>
  <c r="L190" i="13"/>
  <c r="G191" i="13"/>
  <c r="H191" i="13"/>
  <c r="I191" i="13"/>
  <c r="J191" i="13"/>
  <c r="K191" i="13"/>
  <c r="L191" i="13"/>
  <c r="G192" i="13"/>
  <c r="H192" i="13"/>
  <c r="I192" i="13"/>
  <c r="J192" i="13"/>
  <c r="K192" i="13"/>
  <c r="L192" i="13"/>
  <c r="G193" i="13"/>
  <c r="H193" i="13"/>
  <c r="I193" i="13"/>
  <c r="J193" i="13"/>
  <c r="K193" i="13"/>
  <c r="L193" i="13"/>
  <c r="G194" i="13"/>
  <c r="H194" i="13"/>
  <c r="I194" i="13"/>
  <c r="J194" i="13"/>
  <c r="K194" i="13"/>
  <c r="L194" i="13"/>
  <c r="G195" i="13"/>
  <c r="H195" i="13"/>
  <c r="I195" i="13"/>
  <c r="J195" i="13"/>
  <c r="K195" i="13"/>
  <c r="L195" i="13"/>
  <c r="G196" i="13"/>
  <c r="H196" i="13"/>
  <c r="I196" i="13"/>
  <c r="J196" i="13"/>
  <c r="K196" i="13"/>
  <c r="L196" i="13"/>
  <c r="G197" i="13"/>
  <c r="H197" i="13"/>
  <c r="I197" i="13"/>
  <c r="J197" i="13"/>
  <c r="K197" i="13"/>
  <c r="L197" i="13"/>
  <c r="G198" i="13"/>
  <c r="H198" i="13"/>
  <c r="I198" i="13"/>
  <c r="J198" i="13"/>
  <c r="K198" i="13"/>
  <c r="L198" i="13"/>
  <c r="G199" i="13"/>
  <c r="H199" i="13"/>
  <c r="I199" i="13"/>
  <c r="J199" i="13"/>
  <c r="K199" i="13"/>
  <c r="L199" i="13"/>
  <c r="G200" i="13"/>
  <c r="H200" i="13"/>
  <c r="I200" i="13"/>
  <c r="J200" i="13"/>
  <c r="K200" i="13"/>
  <c r="L200" i="13"/>
  <c r="G201" i="13"/>
  <c r="H201" i="13"/>
  <c r="I201" i="13"/>
  <c r="J201" i="13"/>
  <c r="K201" i="13"/>
  <c r="L201" i="13"/>
  <c r="G202" i="13"/>
  <c r="H202" i="13"/>
  <c r="I202" i="13"/>
  <c r="J202" i="13"/>
  <c r="K202" i="13"/>
  <c r="L202" i="13"/>
  <c r="H105" i="13"/>
  <c r="I105" i="13"/>
  <c r="J105" i="13"/>
  <c r="K105" i="13"/>
  <c r="L105" i="13"/>
  <c r="G105" i="13"/>
  <c r="D106" i="13"/>
  <c r="D107" i="13" s="1"/>
  <c r="D108" i="13" s="1"/>
  <c r="D109" i="13" s="1"/>
  <c r="D110" i="13" s="1"/>
  <c r="D111" i="13" s="1"/>
  <c r="D112" i="13" s="1"/>
  <c r="D113" i="13" s="1"/>
  <c r="D114" i="13" s="1"/>
  <c r="D115" i="13" s="1"/>
  <c r="D116" i="13" s="1"/>
  <c r="D117" i="13" s="1"/>
  <c r="D118" i="13" s="1"/>
  <c r="D119" i="13" s="1"/>
  <c r="D120" i="13" s="1"/>
  <c r="D121" i="13" s="1"/>
  <c r="D122" i="13" s="1"/>
  <c r="D123" i="13" s="1"/>
  <c r="D124" i="13" s="1"/>
  <c r="D125" i="13" s="1"/>
  <c r="D126" i="13" s="1"/>
  <c r="D127" i="13" s="1"/>
  <c r="D128" i="13" s="1"/>
  <c r="D129" i="13" s="1"/>
  <c r="D130" i="13" s="1"/>
  <c r="D131" i="13" s="1"/>
  <c r="D132" i="13" s="1"/>
  <c r="D133" i="13" s="1"/>
  <c r="D134" i="13" s="1"/>
  <c r="D135" i="13" s="1"/>
  <c r="D136" i="13" s="1"/>
  <c r="D137" i="13" s="1"/>
  <c r="D138" i="13" s="1"/>
  <c r="D139" i="13" s="1"/>
  <c r="D140" i="13" s="1"/>
  <c r="D141" i="13" s="1"/>
  <c r="D142" i="13" s="1"/>
  <c r="D143" i="13" s="1"/>
  <c r="D144" i="13" s="1"/>
  <c r="D145" i="13" s="1"/>
  <c r="D146" i="13" s="1"/>
  <c r="D147" i="13" s="1"/>
  <c r="D148" i="13" s="1"/>
  <c r="D149" i="13" s="1"/>
  <c r="D150" i="13" s="1"/>
  <c r="D151" i="13" s="1"/>
  <c r="D152" i="13" s="1"/>
  <c r="D153" i="13" s="1"/>
  <c r="D154" i="13" s="1"/>
  <c r="D155" i="13" s="1"/>
  <c r="D156" i="13" s="1"/>
  <c r="D157" i="13" s="1"/>
  <c r="D158" i="13" s="1"/>
  <c r="D159" i="13" s="1"/>
  <c r="D160" i="13" s="1"/>
  <c r="D161" i="13" s="1"/>
  <c r="D162" i="13" s="1"/>
  <c r="D163" i="13" s="1"/>
  <c r="D164" i="13" s="1"/>
  <c r="D165" i="13" s="1"/>
  <c r="D166" i="13" s="1"/>
  <c r="D167" i="13" s="1"/>
  <c r="D168" i="13" s="1"/>
  <c r="D169" i="13" s="1"/>
  <c r="D170" i="13" s="1"/>
  <c r="D171" i="13" s="1"/>
  <c r="D172" i="13" s="1"/>
  <c r="D173" i="13" s="1"/>
  <c r="D174" i="13" s="1"/>
  <c r="D175" i="13" s="1"/>
  <c r="D176" i="13" s="1"/>
  <c r="D177" i="13" s="1"/>
  <c r="D178" i="13" s="1"/>
  <c r="D179" i="13" s="1"/>
  <c r="D180" i="13" s="1"/>
  <c r="D181" i="13" s="1"/>
  <c r="D182" i="13" s="1"/>
  <c r="D183" i="13" s="1"/>
  <c r="D184" i="13" s="1"/>
  <c r="D185" i="13" s="1"/>
  <c r="D186" i="13" s="1"/>
  <c r="D187" i="13" s="1"/>
  <c r="D188" i="13" s="1"/>
  <c r="D189" i="13" s="1"/>
  <c r="D190" i="13" s="1"/>
  <c r="D191" i="13" s="1"/>
  <c r="D192" i="13" s="1"/>
  <c r="D193" i="13" s="1"/>
  <c r="D194" i="13" s="1"/>
  <c r="D195" i="13" s="1"/>
  <c r="D196" i="13" s="1"/>
  <c r="D197" i="13" s="1"/>
  <c r="D198" i="13" s="1"/>
  <c r="D199" i="13" s="1"/>
  <c r="D200" i="13" s="1"/>
  <c r="D201" i="13" s="1"/>
  <c r="D202" i="13" s="1"/>
  <c r="C106" i="13"/>
  <c r="C107" i="13" s="1"/>
  <c r="C108" i="13" s="1"/>
  <c r="C109" i="13" s="1"/>
  <c r="C110" i="13" s="1"/>
  <c r="C111" i="13" s="1"/>
  <c r="C112" i="13" s="1"/>
  <c r="C113" i="13" s="1"/>
  <c r="C114" i="13" s="1"/>
  <c r="C115" i="13" s="1"/>
  <c r="C116" i="13" s="1"/>
  <c r="C117" i="13" s="1"/>
  <c r="C118" i="13" s="1"/>
  <c r="C119" i="13" s="1"/>
  <c r="C120" i="13" s="1"/>
  <c r="C121" i="13" s="1"/>
  <c r="C122" i="13" s="1"/>
  <c r="C123" i="13" s="1"/>
  <c r="C124" i="13" s="1"/>
  <c r="C125" i="13" s="1"/>
  <c r="C126" i="13" s="1"/>
  <c r="C127" i="13" s="1"/>
  <c r="C128" i="13" s="1"/>
  <c r="C129" i="13" s="1"/>
  <c r="C130" i="13" s="1"/>
  <c r="C131" i="13" s="1"/>
  <c r="C132" i="13" s="1"/>
  <c r="C133" i="13" s="1"/>
  <c r="C134" i="13" s="1"/>
  <c r="C135" i="13" s="1"/>
  <c r="C136" i="13" s="1"/>
  <c r="C137" i="13" s="1"/>
  <c r="C138" i="13" s="1"/>
  <c r="C139" i="13" s="1"/>
  <c r="C140" i="13" s="1"/>
  <c r="C141" i="13" s="1"/>
  <c r="C142" i="13" s="1"/>
  <c r="C143" i="13" s="1"/>
  <c r="C144" i="13" s="1"/>
  <c r="C145" i="13" s="1"/>
  <c r="C146" i="13" s="1"/>
  <c r="C147" i="13" s="1"/>
  <c r="C148" i="13" s="1"/>
  <c r="C149" i="13" s="1"/>
  <c r="C150" i="13" s="1"/>
  <c r="C151" i="13" s="1"/>
  <c r="C152" i="13" s="1"/>
  <c r="C153" i="13" s="1"/>
  <c r="C154" i="13" s="1"/>
  <c r="C155" i="13" s="1"/>
  <c r="C156" i="13" s="1"/>
  <c r="C157" i="13" s="1"/>
  <c r="C158" i="13" s="1"/>
  <c r="C159" i="13" s="1"/>
  <c r="C160" i="13" s="1"/>
  <c r="C161" i="13" s="1"/>
  <c r="C162" i="13" s="1"/>
  <c r="C163" i="13" s="1"/>
  <c r="C164" i="13" s="1"/>
  <c r="C165" i="13" s="1"/>
  <c r="C166" i="13" s="1"/>
  <c r="C167" i="13" s="1"/>
  <c r="C168" i="13" s="1"/>
  <c r="C169" i="13" s="1"/>
  <c r="C170" i="13" s="1"/>
  <c r="C171" i="13" s="1"/>
  <c r="C172" i="13" s="1"/>
  <c r="C173" i="13" s="1"/>
  <c r="C174" i="13" s="1"/>
  <c r="C175" i="13" s="1"/>
  <c r="C176" i="13" s="1"/>
  <c r="C177" i="13" s="1"/>
  <c r="C178" i="13" s="1"/>
  <c r="C179" i="13" s="1"/>
  <c r="C180" i="13" s="1"/>
  <c r="C181" i="13" s="1"/>
  <c r="C182" i="13" s="1"/>
  <c r="C183" i="13" s="1"/>
  <c r="C184" i="13" s="1"/>
  <c r="C185" i="13" s="1"/>
  <c r="C186" i="13" s="1"/>
  <c r="C187" i="13" s="1"/>
  <c r="C188" i="13" s="1"/>
  <c r="C189" i="13" s="1"/>
  <c r="C190" i="13" s="1"/>
  <c r="C191" i="13" s="1"/>
  <c r="C192" i="13" s="1"/>
  <c r="C193" i="13" s="1"/>
  <c r="C194" i="13" s="1"/>
  <c r="C195" i="13" s="1"/>
  <c r="C196" i="13" s="1"/>
  <c r="C197" i="13" s="1"/>
  <c r="C198" i="13" s="1"/>
  <c r="C199" i="13" s="1"/>
  <c r="C200" i="13" s="1"/>
  <c r="C201" i="13" s="1"/>
  <c r="C202" i="13" s="1"/>
  <c r="B106" i="13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A106" i="13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H304" i="14"/>
  <c r="I304" i="14"/>
  <c r="J304" i="14"/>
  <c r="K304" i="14"/>
  <c r="L304" i="14"/>
  <c r="M304" i="14"/>
  <c r="G304" i="14"/>
  <c r="G207" i="14"/>
  <c r="H207" i="14"/>
  <c r="I207" i="14"/>
  <c r="J207" i="14"/>
  <c r="K207" i="14"/>
  <c r="L207" i="14"/>
  <c r="M207" i="14" s="1"/>
  <c r="G208" i="14"/>
  <c r="H208" i="14"/>
  <c r="M208" i="14" s="1"/>
  <c r="I208" i="14"/>
  <c r="J208" i="14"/>
  <c r="K208" i="14"/>
  <c r="L208" i="14"/>
  <c r="G209" i="14"/>
  <c r="H209" i="14"/>
  <c r="M209" i="14" s="1"/>
  <c r="I209" i="14"/>
  <c r="J209" i="14"/>
  <c r="K209" i="14"/>
  <c r="L209" i="14"/>
  <c r="G210" i="14"/>
  <c r="H210" i="14"/>
  <c r="I210" i="14"/>
  <c r="J210" i="14"/>
  <c r="K210" i="14"/>
  <c r="L210" i="14"/>
  <c r="G211" i="14"/>
  <c r="H211" i="14"/>
  <c r="I211" i="14"/>
  <c r="J211" i="14"/>
  <c r="K211" i="14"/>
  <c r="L211" i="14"/>
  <c r="M211" i="14" s="1"/>
  <c r="G212" i="14"/>
  <c r="H212" i="14"/>
  <c r="M212" i="14" s="1"/>
  <c r="I212" i="14"/>
  <c r="J212" i="14"/>
  <c r="K212" i="14"/>
  <c r="L212" i="14"/>
  <c r="G213" i="14"/>
  <c r="H213" i="14"/>
  <c r="M213" i="14" s="1"/>
  <c r="I213" i="14"/>
  <c r="J213" i="14"/>
  <c r="K213" i="14"/>
  <c r="L213" i="14"/>
  <c r="G214" i="14"/>
  <c r="H214" i="14"/>
  <c r="I214" i="14"/>
  <c r="J214" i="14"/>
  <c r="M214" i="14" s="1"/>
  <c r="K214" i="14"/>
  <c r="L214" i="14"/>
  <c r="G215" i="14"/>
  <c r="H215" i="14"/>
  <c r="I215" i="14"/>
  <c r="J215" i="14"/>
  <c r="K215" i="14"/>
  <c r="L215" i="14"/>
  <c r="M215" i="14" s="1"/>
  <c r="G216" i="14"/>
  <c r="H216" i="14"/>
  <c r="I216" i="14"/>
  <c r="J216" i="14"/>
  <c r="K216" i="14"/>
  <c r="L216" i="14"/>
  <c r="G217" i="14"/>
  <c r="H217" i="14"/>
  <c r="M217" i="14" s="1"/>
  <c r="I217" i="14"/>
  <c r="J217" i="14"/>
  <c r="K217" i="14"/>
  <c r="L217" i="14"/>
  <c r="G218" i="14"/>
  <c r="H218" i="14"/>
  <c r="I218" i="14"/>
  <c r="J218" i="14"/>
  <c r="K218" i="14"/>
  <c r="L218" i="14"/>
  <c r="G219" i="14"/>
  <c r="H219" i="14"/>
  <c r="I219" i="14"/>
  <c r="J219" i="14"/>
  <c r="K219" i="14"/>
  <c r="L219" i="14"/>
  <c r="M219" i="14" s="1"/>
  <c r="G220" i="14"/>
  <c r="H220" i="14"/>
  <c r="M220" i="14" s="1"/>
  <c r="I220" i="14"/>
  <c r="J220" i="14"/>
  <c r="K220" i="14"/>
  <c r="L220" i="14"/>
  <c r="G221" i="14"/>
  <c r="H221" i="14"/>
  <c r="M221" i="14" s="1"/>
  <c r="I221" i="14"/>
  <c r="J221" i="14"/>
  <c r="K221" i="14"/>
  <c r="L221" i="14"/>
  <c r="G222" i="14"/>
  <c r="H222" i="14"/>
  <c r="I222" i="14"/>
  <c r="J222" i="14"/>
  <c r="M222" i="14" s="1"/>
  <c r="K222" i="14"/>
  <c r="L222" i="14"/>
  <c r="G223" i="14"/>
  <c r="H223" i="14"/>
  <c r="I223" i="14"/>
  <c r="J223" i="14"/>
  <c r="K223" i="14"/>
  <c r="L223" i="14"/>
  <c r="M223" i="14" s="1"/>
  <c r="G224" i="14"/>
  <c r="H224" i="14"/>
  <c r="I224" i="14"/>
  <c r="J224" i="14"/>
  <c r="K224" i="14"/>
  <c r="L224" i="14"/>
  <c r="G225" i="14"/>
  <c r="H225" i="14"/>
  <c r="M225" i="14" s="1"/>
  <c r="I225" i="14"/>
  <c r="J225" i="14"/>
  <c r="K225" i="14"/>
  <c r="L225" i="14"/>
  <c r="G226" i="14"/>
  <c r="H226" i="14"/>
  <c r="I226" i="14"/>
  <c r="J226" i="14"/>
  <c r="K226" i="14"/>
  <c r="L226" i="14"/>
  <c r="G227" i="14"/>
  <c r="H227" i="14"/>
  <c r="I227" i="14"/>
  <c r="J227" i="14"/>
  <c r="K227" i="14"/>
  <c r="L227" i="14"/>
  <c r="M227" i="14" s="1"/>
  <c r="G228" i="14"/>
  <c r="H228" i="14"/>
  <c r="M228" i="14" s="1"/>
  <c r="I228" i="14"/>
  <c r="J228" i="14"/>
  <c r="K228" i="14"/>
  <c r="L228" i="14"/>
  <c r="G229" i="14"/>
  <c r="H229" i="14"/>
  <c r="M229" i="14" s="1"/>
  <c r="I229" i="14"/>
  <c r="J229" i="14"/>
  <c r="K229" i="14"/>
  <c r="L229" i="14"/>
  <c r="G230" i="14"/>
  <c r="H230" i="14"/>
  <c r="I230" i="14"/>
  <c r="J230" i="14"/>
  <c r="M230" i="14" s="1"/>
  <c r="K230" i="14"/>
  <c r="L230" i="14"/>
  <c r="G231" i="14"/>
  <c r="H231" i="14"/>
  <c r="I231" i="14"/>
  <c r="J231" i="14"/>
  <c r="K231" i="14"/>
  <c r="L231" i="14"/>
  <c r="M231" i="14" s="1"/>
  <c r="G232" i="14"/>
  <c r="H232" i="14"/>
  <c r="I232" i="14"/>
  <c r="J232" i="14"/>
  <c r="K232" i="14"/>
  <c r="L232" i="14"/>
  <c r="G233" i="14"/>
  <c r="H233" i="14"/>
  <c r="M233" i="14" s="1"/>
  <c r="I233" i="14"/>
  <c r="J233" i="14"/>
  <c r="K233" i="14"/>
  <c r="L233" i="14"/>
  <c r="G234" i="14"/>
  <c r="H234" i="14"/>
  <c r="I234" i="14"/>
  <c r="J234" i="14"/>
  <c r="K234" i="14"/>
  <c r="L234" i="14"/>
  <c r="G235" i="14"/>
  <c r="H235" i="14"/>
  <c r="I235" i="14"/>
  <c r="J235" i="14"/>
  <c r="K235" i="14"/>
  <c r="L235" i="14"/>
  <c r="M235" i="14" s="1"/>
  <c r="G236" i="14"/>
  <c r="H236" i="14"/>
  <c r="M236" i="14" s="1"/>
  <c r="I236" i="14"/>
  <c r="J236" i="14"/>
  <c r="K236" i="14"/>
  <c r="L236" i="14"/>
  <c r="G237" i="14"/>
  <c r="H237" i="14"/>
  <c r="M237" i="14" s="1"/>
  <c r="I237" i="14"/>
  <c r="J237" i="14"/>
  <c r="K237" i="14"/>
  <c r="L237" i="14"/>
  <c r="G238" i="14"/>
  <c r="H238" i="14"/>
  <c r="I238" i="14"/>
  <c r="J238" i="14"/>
  <c r="M238" i="14" s="1"/>
  <c r="K238" i="14"/>
  <c r="L238" i="14"/>
  <c r="G239" i="14"/>
  <c r="H239" i="14"/>
  <c r="I239" i="14"/>
  <c r="J239" i="14"/>
  <c r="K239" i="14"/>
  <c r="L239" i="14"/>
  <c r="M239" i="14" s="1"/>
  <c r="G240" i="14"/>
  <c r="H240" i="14"/>
  <c r="I240" i="14"/>
  <c r="J240" i="14"/>
  <c r="K240" i="14"/>
  <c r="L240" i="14"/>
  <c r="G241" i="14"/>
  <c r="H241" i="14"/>
  <c r="M241" i="14" s="1"/>
  <c r="I241" i="14"/>
  <c r="J241" i="14"/>
  <c r="K241" i="14"/>
  <c r="L241" i="14"/>
  <c r="G242" i="14"/>
  <c r="H242" i="14"/>
  <c r="I242" i="14"/>
  <c r="J242" i="14"/>
  <c r="K242" i="14"/>
  <c r="L242" i="14"/>
  <c r="G243" i="14"/>
  <c r="H243" i="14"/>
  <c r="I243" i="14"/>
  <c r="J243" i="14"/>
  <c r="K243" i="14"/>
  <c r="L243" i="14"/>
  <c r="M243" i="14" s="1"/>
  <c r="G244" i="14"/>
  <c r="H244" i="14"/>
  <c r="M244" i="14" s="1"/>
  <c r="I244" i="14"/>
  <c r="J244" i="14"/>
  <c r="K244" i="14"/>
  <c r="L244" i="14"/>
  <c r="G245" i="14"/>
  <c r="H245" i="14"/>
  <c r="M245" i="14" s="1"/>
  <c r="I245" i="14"/>
  <c r="J245" i="14"/>
  <c r="K245" i="14"/>
  <c r="L245" i="14"/>
  <c r="G246" i="14"/>
  <c r="H246" i="14"/>
  <c r="I246" i="14"/>
  <c r="J246" i="14"/>
  <c r="M246" i="14" s="1"/>
  <c r="K246" i="14"/>
  <c r="L246" i="14"/>
  <c r="G247" i="14"/>
  <c r="H247" i="14"/>
  <c r="I247" i="14"/>
  <c r="J247" i="14"/>
  <c r="K247" i="14"/>
  <c r="L247" i="14"/>
  <c r="M247" i="14" s="1"/>
  <c r="G248" i="14"/>
  <c r="H248" i="14"/>
  <c r="I248" i="14"/>
  <c r="J248" i="14"/>
  <c r="K248" i="14"/>
  <c r="L248" i="14"/>
  <c r="G249" i="14"/>
  <c r="H249" i="14"/>
  <c r="M249" i="14" s="1"/>
  <c r="I249" i="14"/>
  <c r="J249" i="14"/>
  <c r="K249" i="14"/>
  <c r="L249" i="14"/>
  <c r="G250" i="14"/>
  <c r="H250" i="14"/>
  <c r="I250" i="14"/>
  <c r="J250" i="14"/>
  <c r="K250" i="14"/>
  <c r="L250" i="14"/>
  <c r="G251" i="14"/>
  <c r="H251" i="14"/>
  <c r="I251" i="14"/>
  <c r="J251" i="14"/>
  <c r="K251" i="14"/>
  <c r="L251" i="14"/>
  <c r="M251" i="14" s="1"/>
  <c r="G252" i="14"/>
  <c r="H252" i="14"/>
  <c r="M252" i="14" s="1"/>
  <c r="I252" i="14"/>
  <c r="J252" i="14"/>
  <c r="K252" i="14"/>
  <c r="L252" i="14"/>
  <c r="G253" i="14"/>
  <c r="H253" i="14"/>
  <c r="M253" i="14" s="1"/>
  <c r="I253" i="14"/>
  <c r="J253" i="14"/>
  <c r="K253" i="14"/>
  <c r="L253" i="14"/>
  <c r="G254" i="14"/>
  <c r="H254" i="14"/>
  <c r="I254" i="14"/>
  <c r="J254" i="14"/>
  <c r="M254" i="14" s="1"/>
  <c r="K254" i="14"/>
  <c r="L254" i="14"/>
  <c r="G255" i="14"/>
  <c r="H255" i="14"/>
  <c r="I255" i="14"/>
  <c r="J255" i="14"/>
  <c r="K255" i="14"/>
  <c r="L255" i="14"/>
  <c r="M255" i="14" s="1"/>
  <c r="G256" i="14"/>
  <c r="H256" i="14"/>
  <c r="I256" i="14"/>
  <c r="J256" i="14"/>
  <c r="K256" i="14"/>
  <c r="L256" i="14"/>
  <c r="G257" i="14"/>
  <c r="H257" i="14"/>
  <c r="M257" i="14" s="1"/>
  <c r="I257" i="14"/>
  <c r="J257" i="14"/>
  <c r="K257" i="14"/>
  <c r="L257" i="14"/>
  <c r="G258" i="14"/>
  <c r="H258" i="14"/>
  <c r="I258" i="14"/>
  <c r="J258" i="14"/>
  <c r="K258" i="14"/>
  <c r="L258" i="14"/>
  <c r="G259" i="14"/>
  <c r="H259" i="14"/>
  <c r="I259" i="14"/>
  <c r="J259" i="14"/>
  <c r="K259" i="14"/>
  <c r="L259" i="14"/>
  <c r="M259" i="14" s="1"/>
  <c r="G260" i="14"/>
  <c r="H260" i="14"/>
  <c r="M260" i="14" s="1"/>
  <c r="I260" i="14"/>
  <c r="J260" i="14"/>
  <c r="K260" i="14"/>
  <c r="L260" i="14"/>
  <c r="G261" i="14"/>
  <c r="H261" i="14"/>
  <c r="M261" i="14" s="1"/>
  <c r="I261" i="14"/>
  <c r="J261" i="14"/>
  <c r="K261" i="14"/>
  <c r="L261" i="14"/>
  <c r="G262" i="14"/>
  <c r="H262" i="14"/>
  <c r="I262" i="14"/>
  <c r="J262" i="14"/>
  <c r="M262" i="14" s="1"/>
  <c r="K262" i="14"/>
  <c r="L262" i="14"/>
  <c r="G263" i="14"/>
  <c r="H263" i="14"/>
  <c r="I263" i="14"/>
  <c r="J263" i="14"/>
  <c r="K263" i="14"/>
  <c r="L263" i="14"/>
  <c r="M263" i="14" s="1"/>
  <c r="G264" i="14"/>
  <c r="H264" i="14"/>
  <c r="I264" i="14"/>
  <c r="J264" i="14"/>
  <c r="K264" i="14"/>
  <c r="L264" i="14"/>
  <c r="G265" i="14"/>
  <c r="H265" i="14"/>
  <c r="M265" i="14" s="1"/>
  <c r="I265" i="14"/>
  <c r="J265" i="14"/>
  <c r="K265" i="14"/>
  <c r="L265" i="14"/>
  <c r="G266" i="14"/>
  <c r="H266" i="14"/>
  <c r="I266" i="14"/>
  <c r="J266" i="14"/>
  <c r="K266" i="14"/>
  <c r="L266" i="14"/>
  <c r="G267" i="14"/>
  <c r="H267" i="14"/>
  <c r="I267" i="14"/>
  <c r="J267" i="14"/>
  <c r="K267" i="14"/>
  <c r="L267" i="14"/>
  <c r="M267" i="14" s="1"/>
  <c r="G268" i="14"/>
  <c r="H268" i="14"/>
  <c r="M268" i="14" s="1"/>
  <c r="I268" i="14"/>
  <c r="J268" i="14"/>
  <c r="K268" i="14"/>
  <c r="L268" i="14"/>
  <c r="G269" i="14"/>
  <c r="H269" i="14"/>
  <c r="M269" i="14" s="1"/>
  <c r="I269" i="14"/>
  <c r="J269" i="14"/>
  <c r="K269" i="14"/>
  <c r="L269" i="14"/>
  <c r="G270" i="14"/>
  <c r="H270" i="14"/>
  <c r="I270" i="14"/>
  <c r="J270" i="14"/>
  <c r="M270" i="14" s="1"/>
  <c r="K270" i="14"/>
  <c r="L270" i="14"/>
  <c r="G271" i="14"/>
  <c r="H271" i="14"/>
  <c r="I271" i="14"/>
  <c r="J271" i="14"/>
  <c r="K271" i="14"/>
  <c r="L271" i="14"/>
  <c r="M271" i="14" s="1"/>
  <c r="G272" i="14"/>
  <c r="H272" i="14"/>
  <c r="I272" i="14"/>
  <c r="J272" i="14"/>
  <c r="K272" i="14"/>
  <c r="L272" i="14"/>
  <c r="G273" i="14"/>
  <c r="H273" i="14"/>
  <c r="M273" i="14" s="1"/>
  <c r="I273" i="14"/>
  <c r="J273" i="14"/>
  <c r="K273" i="14"/>
  <c r="L273" i="14"/>
  <c r="G274" i="14"/>
  <c r="H274" i="14"/>
  <c r="I274" i="14"/>
  <c r="J274" i="14"/>
  <c r="K274" i="14"/>
  <c r="L274" i="14"/>
  <c r="G275" i="14"/>
  <c r="H275" i="14"/>
  <c r="I275" i="14"/>
  <c r="J275" i="14"/>
  <c r="K275" i="14"/>
  <c r="L275" i="14"/>
  <c r="M275" i="14" s="1"/>
  <c r="G276" i="14"/>
  <c r="H276" i="14"/>
  <c r="M276" i="14" s="1"/>
  <c r="I276" i="14"/>
  <c r="J276" i="14"/>
  <c r="K276" i="14"/>
  <c r="L276" i="14"/>
  <c r="G277" i="14"/>
  <c r="H277" i="14"/>
  <c r="M277" i="14" s="1"/>
  <c r="I277" i="14"/>
  <c r="J277" i="14"/>
  <c r="K277" i="14"/>
  <c r="L277" i="14"/>
  <c r="G278" i="14"/>
  <c r="H278" i="14"/>
  <c r="I278" i="14"/>
  <c r="J278" i="14"/>
  <c r="M278" i="14" s="1"/>
  <c r="K278" i="14"/>
  <c r="L278" i="14"/>
  <c r="G279" i="14"/>
  <c r="H279" i="14"/>
  <c r="I279" i="14"/>
  <c r="J279" i="14"/>
  <c r="K279" i="14"/>
  <c r="L279" i="14"/>
  <c r="M279" i="14" s="1"/>
  <c r="G280" i="14"/>
  <c r="H280" i="14"/>
  <c r="I280" i="14"/>
  <c r="J280" i="14"/>
  <c r="K280" i="14"/>
  <c r="L280" i="14"/>
  <c r="G281" i="14"/>
  <c r="H281" i="14"/>
  <c r="M281" i="14" s="1"/>
  <c r="I281" i="14"/>
  <c r="J281" i="14"/>
  <c r="K281" i="14"/>
  <c r="L281" i="14"/>
  <c r="G282" i="14"/>
  <c r="H282" i="14"/>
  <c r="I282" i="14"/>
  <c r="J282" i="14"/>
  <c r="K282" i="14"/>
  <c r="L282" i="14"/>
  <c r="G283" i="14"/>
  <c r="H283" i="14"/>
  <c r="I283" i="14"/>
  <c r="J283" i="14"/>
  <c r="K283" i="14"/>
  <c r="L283" i="14"/>
  <c r="M283" i="14" s="1"/>
  <c r="G284" i="14"/>
  <c r="H284" i="14"/>
  <c r="M284" i="14" s="1"/>
  <c r="I284" i="14"/>
  <c r="J284" i="14"/>
  <c r="K284" i="14"/>
  <c r="L284" i="14"/>
  <c r="G285" i="14"/>
  <c r="H285" i="14"/>
  <c r="M285" i="14" s="1"/>
  <c r="I285" i="14"/>
  <c r="J285" i="14"/>
  <c r="K285" i="14"/>
  <c r="L285" i="14"/>
  <c r="G286" i="14"/>
  <c r="H286" i="14"/>
  <c r="I286" i="14"/>
  <c r="J286" i="14"/>
  <c r="M286" i="14" s="1"/>
  <c r="K286" i="14"/>
  <c r="L286" i="14"/>
  <c r="G287" i="14"/>
  <c r="H287" i="14"/>
  <c r="I287" i="14"/>
  <c r="J287" i="14"/>
  <c r="K287" i="14"/>
  <c r="L287" i="14"/>
  <c r="M287" i="14" s="1"/>
  <c r="G288" i="14"/>
  <c r="H288" i="14"/>
  <c r="I288" i="14"/>
  <c r="J288" i="14"/>
  <c r="K288" i="14"/>
  <c r="L288" i="14"/>
  <c r="G289" i="14"/>
  <c r="H289" i="14"/>
  <c r="M289" i="14" s="1"/>
  <c r="I289" i="14"/>
  <c r="J289" i="14"/>
  <c r="K289" i="14"/>
  <c r="L289" i="14"/>
  <c r="G290" i="14"/>
  <c r="H290" i="14"/>
  <c r="I290" i="14"/>
  <c r="J290" i="14"/>
  <c r="K290" i="14"/>
  <c r="L290" i="14"/>
  <c r="G291" i="14"/>
  <c r="H291" i="14"/>
  <c r="I291" i="14"/>
  <c r="J291" i="14"/>
  <c r="K291" i="14"/>
  <c r="L291" i="14"/>
  <c r="M291" i="14" s="1"/>
  <c r="G292" i="14"/>
  <c r="H292" i="14"/>
  <c r="M292" i="14" s="1"/>
  <c r="I292" i="14"/>
  <c r="J292" i="14"/>
  <c r="K292" i="14"/>
  <c r="L292" i="14"/>
  <c r="G293" i="14"/>
  <c r="H293" i="14"/>
  <c r="M293" i="14" s="1"/>
  <c r="I293" i="14"/>
  <c r="J293" i="14"/>
  <c r="K293" i="14"/>
  <c r="L293" i="14"/>
  <c r="G294" i="14"/>
  <c r="H294" i="14"/>
  <c r="I294" i="14"/>
  <c r="J294" i="14"/>
  <c r="M294" i="14" s="1"/>
  <c r="K294" i="14"/>
  <c r="L294" i="14"/>
  <c r="G295" i="14"/>
  <c r="H295" i="14"/>
  <c r="I295" i="14"/>
  <c r="J295" i="14"/>
  <c r="K295" i="14"/>
  <c r="L295" i="14"/>
  <c r="M295" i="14" s="1"/>
  <c r="G296" i="14"/>
  <c r="H296" i="14"/>
  <c r="I296" i="14"/>
  <c r="J296" i="14"/>
  <c r="K296" i="14"/>
  <c r="L296" i="14"/>
  <c r="G297" i="14"/>
  <c r="H297" i="14"/>
  <c r="M297" i="14" s="1"/>
  <c r="I297" i="14"/>
  <c r="J297" i="14"/>
  <c r="K297" i="14"/>
  <c r="L297" i="14"/>
  <c r="G298" i="14"/>
  <c r="H298" i="14"/>
  <c r="I298" i="14"/>
  <c r="J298" i="14"/>
  <c r="K298" i="14"/>
  <c r="L298" i="14"/>
  <c r="G299" i="14"/>
  <c r="H299" i="14"/>
  <c r="I299" i="14"/>
  <c r="J299" i="14"/>
  <c r="K299" i="14"/>
  <c r="L299" i="14"/>
  <c r="M299" i="14" s="1"/>
  <c r="G300" i="14"/>
  <c r="H300" i="14"/>
  <c r="M300" i="14" s="1"/>
  <c r="I300" i="14"/>
  <c r="J300" i="14"/>
  <c r="K300" i="14"/>
  <c r="L300" i="14"/>
  <c r="G301" i="14"/>
  <c r="H301" i="14"/>
  <c r="M301" i="14" s="1"/>
  <c r="I301" i="14"/>
  <c r="J301" i="14"/>
  <c r="K301" i="14"/>
  <c r="L301" i="14"/>
  <c r="G302" i="14"/>
  <c r="H302" i="14"/>
  <c r="I302" i="14"/>
  <c r="J302" i="14"/>
  <c r="M302" i="14" s="1"/>
  <c r="K302" i="14"/>
  <c r="L302" i="14"/>
  <c r="G303" i="14"/>
  <c r="H303" i="14"/>
  <c r="I303" i="14"/>
  <c r="J303" i="14"/>
  <c r="K303" i="14"/>
  <c r="L303" i="14"/>
  <c r="M303" i="14" s="1"/>
  <c r="H206" i="14"/>
  <c r="I206" i="14"/>
  <c r="J206" i="14"/>
  <c r="K206" i="14"/>
  <c r="L206" i="14"/>
  <c r="G206" i="14"/>
  <c r="H203" i="14"/>
  <c r="I203" i="14"/>
  <c r="J203" i="14"/>
  <c r="K203" i="14"/>
  <c r="L203" i="14"/>
  <c r="M203" i="14"/>
  <c r="G203" i="14"/>
  <c r="G106" i="14"/>
  <c r="H106" i="14"/>
  <c r="I106" i="14"/>
  <c r="J106" i="14"/>
  <c r="K106" i="14"/>
  <c r="L106" i="14"/>
  <c r="M106" i="14" s="1"/>
  <c r="G107" i="14"/>
  <c r="H107" i="14"/>
  <c r="M107" i="14" s="1"/>
  <c r="I107" i="14"/>
  <c r="J107" i="14"/>
  <c r="K107" i="14"/>
  <c r="L107" i="14"/>
  <c r="G108" i="14"/>
  <c r="M108" i="14" s="1"/>
  <c r="H108" i="14"/>
  <c r="I108" i="14"/>
  <c r="J108" i="14"/>
  <c r="K108" i="14"/>
  <c r="L108" i="14"/>
  <c r="G109" i="14"/>
  <c r="H109" i="14"/>
  <c r="I109" i="14"/>
  <c r="M109" i="14" s="1"/>
  <c r="J109" i="14"/>
  <c r="K109" i="14"/>
  <c r="L109" i="14"/>
  <c r="G110" i="14"/>
  <c r="H110" i="14"/>
  <c r="I110" i="14"/>
  <c r="J110" i="14"/>
  <c r="K110" i="14"/>
  <c r="M110" i="14" s="1"/>
  <c r="L110" i="14"/>
  <c r="G111" i="14"/>
  <c r="H111" i="14"/>
  <c r="I111" i="14"/>
  <c r="J111" i="14"/>
  <c r="K111" i="14"/>
  <c r="L111" i="14"/>
  <c r="G112" i="14"/>
  <c r="M112" i="14" s="1"/>
  <c r="H112" i="14"/>
  <c r="I112" i="14"/>
  <c r="J112" i="14"/>
  <c r="K112" i="14"/>
  <c r="L112" i="14"/>
  <c r="G113" i="14"/>
  <c r="H113" i="14"/>
  <c r="I113" i="14"/>
  <c r="J113" i="14"/>
  <c r="K113" i="14"/>
  <c r="L113" i="14"/>
  <c r="G114" i="14"/>
  <c r="H114" i="14"/>
  <c r="I114" i="14"/>
  <c r="J114" i="14"/>
  <c r="K114" i="14"/>
  <c r="L114" i="14"/>
  <c r="M114" i="14" s="1"/>
  <c r="G115" i="14"/>
  <c r="H115" i="14"/>
  <c r="M115" i="14" s="1"/>
  <c r="I115" i="14"/>
  <c r="J115" i="14"/>
  <c r="K115" i="14"/>
  <c r="L115" i="14"/>
  <c r="G116" i="14"/>
  <c r="M116" i="14" s="1"/>
  <c r="H116" i="14"/>
  <c r="I116" i="14"/>
  <c r="J116" i="14"/>
  <c r="K116" i="14"/>
  <c r="L116" i="14"/>
  <c r="G117" i="14"/>
  <c r="H117" i="14"/>
  <c r="I117" i="14"/>
  <c r="M117" i="14" s="1"/>
  <c r="J117" i="14"/>
  <c r="K117" i="14"/>
  <c r="L117" i="14"/>
  <c r="G118" i="14"/>
  <c r="H118" i="14"/>
  <c r="I118" i="14"/>
  <c r="J118" i="14"/>
  <c r="K118" i="14"/>
  <c r="M118" i="14" s="1"/>
  <c r="L118" i="14"/>
  <c r="G119" i="14"/>
  <c r="H119" i="14"/>
  <c r="I119" i="14"/>
  <c r="J119" i="14"/>
  <c r="K119" i="14"/>
  <c r="L119" i="14"/>
  <c r="G120" i="14"/>
  <c r="M120" i="14" s="1"/>
  <c r="H120" i="14"/>
  <c r="I120" i="14"/>
  <c r="J120" i="14"/>
  <c r="K120" i="14"/>
  <c r="L120" i="14"/>
  <c r="G121" i="14"/>
  <c r="H121" i="14"/>
  <c r="I121" i="14"/>
  <c r="J121" i="14"/>
  <c r="K121" i="14"/>
  <c r="L121" i="14"/>
  <c r="G122" i="14"/>
  <c r="H122" i="14"/>
  <c r="I122" i="14"/>
  <c r="J122" i="14"/>
  <c r="K122" i="14"/>
  <c r="L122" i="14"/>
  <c r="M122" i="14" s="1"/>
  <c r="G123" i="14"/>
  <c r="H123" i="14"/>
  <c r="M123" i="14" s="1"/>
  <c r="I123" i="14"/>
  <c r="J123" i="14"/>
  <c r="K123" i="14"/>
  <c r="L123" i="14"/>
  <c r="G124" i="14"/>
  <c r="M124" i="14" s="1"/>
  <c r="H124" i="14"/>
  <c r="I124" i="14"/>
  <c r="J124" i="14"/>
  <c r="K124" i="14"/>
  <c r="L124" i="14"/>
  <c r="G125" i="14"/>
  <c r="H125" i="14"/>
  <c r="I125" i="14"/>
  <c r="M125" i="14" s="1"/>
  <c r="J125" i="14"/>
  <c r="K125" i="14"/>
  <c r="L125" i="14"/>
  <c r="G126" i="14"/>
  <c r="H126" i="14"/>
  <c r="I126" i="14"/>
  <c r="J126" i="14"/>
  <c r="K126" i="14"/>
  <c r="M126" i="14" s="1"/>
  <c r="L126" i="14"/>
  <c r="G127" i="14"/>
  <c r="H127" i="14"/>
  <c r="I127" i="14"/>
  <c r="J127" i="14"/>
  <c r="K127" i="14"/>
  <c r="L127" i="14"/>
  <c r="G128" i="14"/>
  <c r="M128" i="14" s="1"/>
  <c r="H128" i="14"/>
  <c r="I128" i="14"/>
  <c r="J128" i="14"/>
  <c r="K128" i="14"/>
  <c r="L128" i="14"/>
  <c r="G129" i="14"/>
  <c r="H129" i="14"/>
  <c r="I129" i="14"/>
  <c r="J129" i="14"/>
  <c r="K129" i="14"/>
  <c r="L129" i="14"/>
  <c r="G130" i="14"/>
  <c r="H130" i="14"/>
  <c r="I130" i="14"/>
  <c r="J130" i="14"/>
  <c r="K130" i="14"/>
  <c r="L130" i="14"/>
  <c r="M130" i="14" s="1"/>
  <c r="G131" i="14"/>
  <c r="H131" i="14"/>
  <c r="M131" i="14" s="1"/>
  <c r="I131" i="14"/>
  <c r="J131" i="14"/>
  <c r="K131" i="14"/>
  <c r="L131" i="14"/>
  <c r="G132" i="14"/>
  <c r="M132" i="14" s="1"/>
  <c r="H132" i="14"/>
  <c r="I132" i="14"/>
  <c r="J132" i="14"/>
  <c r="K132" i="14"/>
  <c r="L132" i="14"/>
  <c r="G133" i="14"/>
  <c r="H133" i="14"/>
  <c r="I133" i="14"/>
  <c r="M133" i="14" s="1"/>
  <c r="J133" i="14"/>
  <c r="K133" i="14"/>
  <c r="L133" i="14"/>
  <c r="G134" i="14"/>
  <c r="H134" i="14"/>
  <c r="I134" i="14"/>
  <c r="J134" i="14"/>
  <c r="K134" i="14"/>
  <c r="M134" i="14" s="1"/>
  <c r="L134" i="14"/>
  <c r="G135" i="14"/>
  <c r="H135" i="14"/>
  <c r="I135" i="14"/>
  <c r="J135" i="14"/>
  <c r="K135" i="14"/>
  <c r="L135" i="14"/>
  <c r="G136" i="14"/>
  <c r="M136" i="14" s="1"/>
  <c r="H136" i="14"/>
  <c r="I136" i="14"/>
  <c r="J136" i="14"/>
  <c r="K136" i="14"/>
  <c r="L136" i="14"/>
  <c r="G137" i="14"/>
  <c r="H137" i="14"/>
  <c r="I137" i="14"/>
  <c r="J137" i="14"/>
  <c r="K137" i="14"/>
  <c r="L137" i="14"/>
  <c r="G138" i="14"/>
  <c r="H138" i="14"/>
  <c r="I138" i="14"/>
  <c r="J138" i="14"/>
  <c r="K138" i="14"/>
  <c r="L138" i="14"/>
  <c r="M138" i="14" s="1"/>
  <c r="G139" i="14"/>
  <c r="H139" i="14"/>
  <c r="M139" i="14" s="1"/>
  <c r="I139" i="14"/>
  <c r="J139" i="14"/>
  <c r="K139" i="14"/>
  <c r="L139" i="14"/>
  <c r="G140" i="14"/>
  <c r="M140" i="14" s="1"/>
  <c r="H140" i="14"/>
  <c r="I140" i="14"/>
  <c r="J140" i="14"/>
  <c r="K140" i="14"/>
  <c r="L140" i="14"/>
  <c r="G141" i="14"/>
  <c r="H141" i="14"/>
  <c r="I141" i="14"/>
  <c r="M141" i="14" s="1"/>
  <c r="J141" i="14"/>
  <c r="K141" i="14"/>
  <c r="L141" i="14"/>
  <c r="G142" i="14"/>
  <c r="H142" i="14"/>
  <c r="I142" i="14"/>
  <c r="J142" i="14"/>
  <c r="K142" i="14"/>
  <c r="M142" i="14" s="1"/>
  <c r="L142" i="14"/>
  <c r="G143" i="14"/>
  <c r="H143" i="14"/>
  <c r="I143" i="14"/>
  <c r="J143" i="14"/>
  <c r="K143" i="14"/>
  <c r="L143" i="14"/>
  <c r="G144" i="14"/>
  <c r="M144" i="14" s="1"/>
  <c r="H144" i="14"/>
  <c r="I144" i="14"/>
  <c r="J144" i="14"/>
  <c r="K144" i="14"/>
  <c r="L144" i="14"/>
  <c r="G145" i="14"/>
  <c r="H145" i="14"/>
  <c r="I145" i="14"/>
  <c r="J145" i="14"/>
  <c r="K145" i="14"/>
  <c r="L145" i="14"/>
  <c r="G146" i="14"/>
  <c r="H146" i="14"/>
  <c r="I146" i="14"/>
  <c r="J146" i="14"/>
  <c r="K146" i="14"/>
  <c r="L146" i="14"/>
  <c r="M146" i="14" s="1"/>
  <c r="G147" i="14"/>
  <c r="H147" i="14"/>
  <c r="M147" i="14" s="1"/>
  <c r="I147" i="14"/>
  <c r="J147" i="14"/>
  <c r="K147" i="14"/>
  <c r="L147" i="14"/>
  <c r="G148" i="14"/>
  <c r="M148" i="14" s="1"/>
  <c r="H148" i="14"/>
  <c r="I148" i="14"/>
  <c r="J148" i="14"/>
  <c r="K148" i="14"/>
  <c r="L148" i="14"/>
  <c r="G149" i="14"/>
  <c r="H149" i="14"/>
  <c r="I149" i="14"/>
  <c r="M149" i="14" s="1"/>
  <c r="J149" i="14"/>
  <c r="K149" i="14"/>
  <c r="L149" i="14"/>
  <c r="G150" i="14"/>
  <c r="H150" i="14"/>
  <c r="I150" i="14"/>
  <c r="J150" i="14"/>
  <c r="K150" i="14"/>
  <c r="M150" i="14" s="1"/>
  <c r="L150" i="14"/>
  <c r="G151" i="14"/>
  <c r="H151" i="14"/>
  <c r="I151" i="14"/>
  <c r="J151" i="14"/>
  <c r="K151" i="14"/>
  <c r="L151" i="14"/>
  <c r="G152" i="14"/>
  <c r="M152" i="14" s="1"/>
  <c r="H152" i="14"/>
  <c r="I152" i="14"/>
  <c r="J152" i="14"/>
  <c r="K152" i="14"/>
  <c r="L152" i="14"/>
  <c r="G153" i="14"/>
  <c r="H153" i="14"/>
  <c r="I153" i="14"/>
  <c r="J153" i="14"/>
  <c r="K153" i="14"/>
  <c r="L153" i="14"/>
  <c r="G154" i="14"/>
  <c r="H154" i="14"/>
  <c r="I154" i="14"/>
  <c r="J154" i="14"/>
  <c r="K154" i="14"/>
  <c r="L154" i="14"/>
  <c r="M154" i="14" s="1"/>
  <c r="G155" i="14"/>
  <c r="H155" i="14"/>
  <c r="M155" i="14" s="1"/>
  <c r="I155" i="14"/>
  <c r="J155" i="14"/>
  <c r="K155" i="14"/>
  <c r="L155" i="14"/>
  <c r="G156" i="14"/>
  <c r="M156" i="14" s="1"/>
  <c r="H156" i="14"/>
  <c r="I156" i="14"/>
  <c r="J156" i="14"/>
  <c r="K156" i="14"/>
  <c r="L156" i="14"/>
  <c r="G157" i="14"/>
  <c r="H157" i="14"/>
  <c r="I157" i="14"/>
  <c r="M157" i="14" s="1"/>
  <c r="J157" i="14"/>
  <c r="K157" i="14"/>
  <c r="L157" i="14"/>
  <c r="G158" i="14"/>
  <c r="H158" i="14"/>
  <c r="I158" i="14"/>
  <c r="J158" i="14"/>
  <c r="K158" i="14"/>
  <c r="M158" i="14" s="1"/>
  <c r="L158" i="14"/>
  <c r="G159" i="14"/>
  <c r="H159" i="14"/>
  <c r="I159" i="14"/>
  <c r="J159" i="14"/>
  <c r="K159" i="14"/>
  <c r="L159" i="14"/>
  <c r="G160" i="14"/>
  <c r="M160" i="14" s="1"/>
  <c r="H160" i="14"/>
  <c r="I160" i="14"/>
  <c r="J160" i="14"/>
  <c r="K160" i="14"/>
  <c r="L160" i="14"/>
  <c r="G161" i="14"/>
  <c r="H161" i="14"/>
  <c r="I161" i="14"/>
  <c r="J161" i="14"/>
  <c r="K161" i="14"/>
  <c r="L161" i="14"/>
  <c r="G162" i="14"/>
  <c r="H162" i="14"/>
  <c r="I162" i="14"/>
  <c r="J162" i="14"/>
  <c r="K162" i="14"/>
  <c r="L162" i="14"/>
  <c r="M162" i="14" s="1"/>
  <c r="G163" i="14"/>
  <c r="H163" i="14"/>
  <c r="M163" i="14" s="1"/>
  <c r="I163" i="14"/>
  <c r="J163" i="14"/>
  <c r="K163" i="14"/>
  <c r="L163" i="14"/>
  <c r="G164" i="14"/>
  <c r="M164" i="14" s="1"/>
  <c r="H164" i="14"/>
  <c r="I164" i="14"/>
  <c r="J164" i="14"/>
  <c r="K164" i="14"/>
  <c r="L164" i="14"/>
  <c r="G165" i="14"/>
  <c r="H165" i="14"/>
  <c r="I165" i="14"/>
  <c r="M165" i="14" s="1"/>
  <c r="J165" i="14"/>
  <c r="K165" i="14"/>
  <c r="L165" i="14"/>
  <c r="G166" i="14"/>
  <c r="H166" i="14"/>
  <c r="I166" i="14"/>
  <c r="J166" i="14"/>
  <c r="K166" i="14"/>
  <c r="M166" i="14" s="1"/>
  <c r="L166" i="14"/>
  <c r="G167" i="14"/>
  <c r="H167" i="14"/>
  <c r="I167" i="14"/>
  <c r="J167" i="14"/>
  <c r="K167" i="14"/>
  <c r="L167" i="14"/>
  <c r="G168" i="14"/>
  <c r="M168" i="14" s="1"/>
  <c r="H168" i="14"/>
  <c r="I168" i="14"/>
  <c r="J168" i="14"/>
  <c r="K168" i="14"/>
  <c r="L168" i="14"/>
  <c r="G169" i="14"/>
  <c r="H169" i="14"/>
  <c r="I169" i="14"/>
  <c r="J169" i="14"/>
  <c r="K169" i="14"/>
  <c r="L169" i="14"/>
  <c r="G170" i="14"/>
  <c r="H170" i="14"/>
  <c r="I170" i="14"/>
  <c r="J170" i="14"/>
  <c r="K170" i="14"/>
  <c r="L170" i="14"/>
  <c r="M170" i="14" s="1"/>
  <c r="G171" i="14"/>
  <c r="H171" i="14"/>
  <c r="M171" i="14" s="1"/>
  <c r="I171" i="14"/>
  <c r="J171" i="14"/>
  <c r="K171" i="14"/>
  <c r="L171" i="14"/>
  <c r="G172" i="14"/>
  <c r="M172" i="14" s="1"/>
  <c r="H172" i="14"/>
  <c r="I172" i="14"/>
  <c r="J172" i="14"/>
  <c r="K172" i="14"/>
  <c r="L172" i="14"/>
  <c r="G173" i="14"/>
  <c r="H173" i="14"/>
  <c r="I173" i="14"/>
  <c r="M173" i="14" s="1"/>
  <c r="J173" i="14"/>
  <c r="K173" i="14"/>
  <c r="L173" i="14"/>
  <c r="G174" i="14"/>
  <c r="H174" i="14"/>
  <c r="I174" i="14"/>
  <c r="J174" i="14"/>
  <c r="K174" i="14"/>
  <c r="M174" i="14" s="1"/>
  <c r="L174" i="14"/>
  <c r="G175" i="14"/>
  <c r="H175" i="14"/>
  <c r="I175" i="14"/>
  <c r="J175" i="14"/>
  <c r="K175" i="14"/>
  <c r="L175" i="14"/>
  <c r="G176" i="14"/>
  <c r="M176" i="14" s="1"/>
  <c r="H176" i="14"/>
  <c r="I176" i="14"/>
  <c r="J176" i="14"/>
  <c r="K176" i="14"/>
  <c r="L176" i="14"/>
  <c r="G177" i="14"/>
  <c r="H177" i="14"/>
  <c r="I177" i="14"/>
  <c r="J177" i="14"/>
  <c r="K177" i="14"/>
  <c r="L177" i="14"/>
  <c r="G178" i="14"/>
  <c r="H178" i="14"/>
  <c r="I178" i="14"/>
  <c r="J178" i="14"/>
  <c r="K178" i="14"/>
  <c r="L178" i="14"/>
  <c r="M178" i="14" s="1"/>
  <c r="G179" i="14"/>
  <c r="H179" i="14"/>
  <c r="M179" i="14" s="1"/>
  <c r="I179" i="14"/>
  <c r="J179" i="14"/>
  <c r="K179" i="14"/>
  <c r="L179" i="14"/>
  <c r="G180" i="14"/>
  <c r="M180" i="14" s="1"/>
  <c r="H180" i="14"/>
  <c r="I180" i="14"/>
  <c r="J180" i="14"/>
  <c r="K180" i="14"/>
  <c r="L180" i="14"/>
  <c r="G181" i="14"/>
  <c r="H181" i="14"/>
  <c r="I181" i="14"/>
  <c r="M181" i="14" s="1"/>
  <c r="J181" i="14"/>
  <c r="K181" i="14"/>
  <c r="L181" i="14"/>
  <c r="G182" i="14"/>
  <c r="H182" i="14"/>
  <c r="I182" i="14"/>
  <c r="J182" i="14"/>
  <c r="K182" i="14"/>
  <c r="M182" i="14" s="1"/>
  <c r="L182" i="14"/>
  <c r="G183" i="14"/>
  <c r="H183" i="14"/>
  <c r="I183" i="14"/>
  <c r="J183" i="14"/>
  <c r="K183" i="14"/>
  <c r="L183" i="14"/>
  <c r="G184" i="14"/>
  <c r="M184" i="14" s="1"/>
  <c r="H184" i="14"/>
  <c r="I184" i="14"/>
  <c r="J184" i="14"/>
  <c r="K184" i="14"/>
  <c r="L184" i="14"/>
  <c r="G185" i="14"/>
  <c r="H185" i="14"/>
  <c r="I185" i="14"/>
  <c r="J185" i="14"/>
  <c r="K185" i="14"/>
  <c r="L185" i="14"/>
  <c r="G186" i="14"/>
  <c r="H186" i="14"/>
  <c r="I186" i="14"/>
  <c r="J186" i="14"/>
  <c r="K186" i="14"/>
  <c r="L186" i="14"/>
  <c r="M186" i="14" s="1"/>
  <c r="G187" i="14"/>
  <c r="H187" i="14"/>
  <c r="M187" i="14" s="1"/>
  <c r="I187" i="14"/>
  <c r="J187" i="14"/>
  <c r="K187" i="14"/>
  <c r="L187" i="14"/>
  <c r="G188" i="14"/>
  <c r="M188" i="14" s="1"/>
  <c r="H188" i="14"/>
  <c r="I188" i="14"/>
  <c r="J188" i="14"/>
  <c r="K188" i="14"/>
  <c r="L188" i="14"/>
  <c r="G189" i="14"/>
  <c r="H189" i="14"/>
  <c r="I189" i="14"/>
  <c r="M189" i="14" s="1"/>
  <c r="J189" i="14"/>
  <c r="K189" i="14"/>
  <c r="L189" i="14"/>
  <c r="G190" i="14"/>
  <c r="H190" i="14"/>
  <c r="I190" i="14"/>
  <c r="J190" i="14"/>
  <c r="K190" i="14"/>
  <c r="M190" i="14" s="1"/>
  <c r="L190" i="14"/>
  <c r="G191" i="14"/>
  <c r="H191" i="14"/>
  <c r="I191" i="14"/>
  <c r="J191" i="14"/>
  <c r="K191" i="14"/>
  <c r="L191" i="14"/>
  <c r="G192" i="14"/>
  <c r="M192" i="14" s="1"/>
  <c r="H192" i="14"/>
  <c r="I192" i="14"/>
  <c r="J192" i="14"/>
  <c r="K192" i="14"/>
  <c r="L192" i="14"/>
  <c r="G193" i="14"/>
  <c r="H193" i="14"/>
  <c r="I193" i="14"/>
  <c r="J193" i="14"/>
  <c r="K193" i="14"/>
  <c r="L193" i="14"/>
  <c r="G194" i="14"/>
  <c r="H194" i="14"/>
  <c r="I194" i="14"/>
  <c r="J194" i="14"/>
  <c r="K194" i="14"/>
  <c r="L194" i="14"/>
  <c r="M194" i="14" s="1"/>
  <c r="G195" i="14"/>
  <c r="H195" i="14"/>
  <c r="M195" i="14" s="1"/>
  <c r="I195" i="14"/>
  <c r="J195" i="14"/>
  <c r="K195" i="14"/>
  <c r="L195" i="14"/>
  <c r="G196" i="14"/>
  <c r="M196" i="14" s="1"/>
  <c r="H196" i="14"/>
  <c r="I196" i="14"/>
  <c r="J196" i="14"/>
  <c r="K196" i="14"/>
  <c r="L196" i="14"/>
  <c r="G197" i="14"/>
  <c r="H197" i="14"/>
  <c r="I197" i="14"/>
  <c r="M197" i="14" s="1"/>
  <c r="J197" i="14"/>
  <c r="K197" i="14"/>
  <c r="L197" i="14"/>
  <c r="G198" i="14"/>
  <c r="H198" i="14"/>
  <c r="I198" i="14"/>
  <c r="J198" i="14"/>
  <c r="K198" i="14"/>
  <c r="M198" i="14" s="1"/>
  <c r="L198" i="14"/>
  <c r="G199" i="14"/>
  <c r="H199" i="14"/>
  <c r="I199" i="14"/>
  <c r="J199" i="14"/>
  <c r="K199" i="14"/>
  <c r="L199" i="14"/>
  <c r="G200" i="14"/>
  <c r="M200" i="14" s="1"/>
  <c r="H200" i="14"/>
  <c r="I200" i="14"/>
  <c r="J200" i="14"/>
  <c r="K200" i="14"/>
  <c r="L200" i="14"/>
  <c r="G201" i="14"/>
  <c r="H201" i="14"/>
  <c r="I201" i="14"/>
  <c r="J201" i="14"/>
  <c r="K201" i="14"/>
  <c r="L201" i="14"/>
  <c r="G202" i="14"/>
  <c r="H202" i="14"/>
  <c r="I202" i="14"/>
  <c r="J202" i="14"/>
  <c r="K202" i="14"/>
  <c r="L202" i="14"/>
  <c r="M202" i="14" s="1"/>
  <c r="H105" i="14"/>
  <c r="M105" i="14" s="1"/>
  <c r="I105" i="14"/>
  <c r="J105" i="14"/>
  <c r="K105" i="14"/>
  <c r="L105" i="14"/>
  <c r="G105" i="14"/>
  <c r="H102" i="14"/>
  <c r="I102" i="14"/>
  <c r="J102" i="14"/>
  <c r="K102" i="14"/>
  <c r="L102" i="14"/>
  <c r="M102" i="14"/>
  <c r="G102" i="14"/>
  <c r="G5" i="14"/>
  <c r="H5" i="14"/>
  <c r="I5" i="14"/>
  <c r="J5" i="14"/>
  <c r="K5" i="14"/>
  <c r="L5" i="14"/>
  <c r="G6" i="14"/>
  <c r="H6" i="14"/>
  <c r="M6" i="14" s="1"/>
  <c r="I6" i="14"/>
  <c r="J6" i="14"/>
  <c r="K6" i="14"/>
  <c r="L6" i="14"/>
  <c r="G7" i="14"/>
  <c r="H7" i="14"/>
  <c r="I7" i="14"/>
  <c r="M7" i="14" s="1"/>
  <c r="J7" i="14"/>
  <c r="K7" i="14"/>
  <c r="L7" i="14"/>
  <c r="G8" i="14"/>
  <c r="H8" i="14"/>
  <c r="I8" i="14"/>
  <c r="J8" i="14"/>
  <c r="K8" i="14"/>
  <c r="M8" i="14" s="1"/>
  <c r="L8" i="14"/>
  <c r="G9" i="14"/>
  <c r="H9" i="14"/>
  <c r="I9" i="14"/>
  <c r="J9" i="14"/>
  <c r="K9" i="14"/>
  <c r="L9" i="14"/>
  <c r="G10" i="14"/>
  <c r="M10" i="14" s="1"/>
  <c r="H10" i="14"/>
  <c r="I10" i="14"/>
  <c r="J10" i="14"/>
  <c r="K10" i="14"/>
  <c r="L10" i="14"/>
  <c r="G11" i="14"/>
  <c r="H11" i="14"/>
  <c r="I11" i="14"/>
  <c r="M11" i="14" s="1"/>
  <c r="J11" i="14"/>
  <c r="K11" i="14"/>
  <c r="L11" i="14"/>
  <c r="G12" i="14"/>
  <c r="H12" i="14"/>
  <c r="I12" i="14"/>
  <c r="J12" i="14"/>
  <c r="K12" i="14"/>
  <c r="M12" i="14" s="1"/>
  <c r="L12" i="14"/>
  <c r="G13" i="14"/>
  <c r="H13" i="14"/>
  <c r="I13" i="14"/>
  <c r="J13" i="14"/>
  <c r="K13" i="14"/>
  <c r="L13" i="14"/>
  <c r="G14" i="14"/>
  <c r="H14" i="14"/>
  <c r="M14" i="14" s="1"/>
  <c r="I14" i="14"/>
  <c r="J14" i="14"/>
  <c r="K14" i="14"/>
  <c r="L14" i="14"/>
  <c r="G15" i="14"/>
  <c r="H15" i="14"/>
  <c r="I15" i="14"/>
  <c r="M15" i="14" s="1"/>
  <c r="J15" i="14"/>
  <c r="K15" i="14"/>
  <c r="L15" i="14"/>
  <c r="G16" i="14"/>
  <c r="H16" i="14"/>
  <c r="I16" i="14"/>
  <c r="J16" i="14"/>
  <c r="K16" i="14"/>
  <c r="M16" i="14" s="1"/>
  <c r="L16" i="14"/>
  <c r="G17" i="14"/>
  <c r="H17" i="14"/>
  <c r="I17" i="14"/>
  <c r="J17" i="14"/>
  <c r="K17" i="14"/>
  <c r="L17" i="14"/>
  <c r="G18" i="14"/>
  <c r="M18" i="14" s="1"/>
  <c r="H18" i="14"/>
  <c r="I18" i="14"/>
  <c r="J18" i="14"/>
  <c r="K18" i="14"/>
  <c r="L18" i="14"/>
  <c r="G19" i="14"/>
  <c r="H19" i="14"/>
  <c r="I19" i="14"/>
  <c r="M19" i="14" s="1"/>
  <c r="J19" i="14"/>
  <c r="K19" i="14"/>
  <c r="L19" i="14"/>
  <c r="G20" i="14"/>
  <c r="H20" i="14"/>
  <c r="I20" i="14"/>
  <c r="J20" i="14"/>
  <c r="K20" i="14"/>
  <c r="M20" i="14" s="1"/>
  <c r="L20" i="14"/>
  <c r="G21" i="14"/>
  <c r="H21" i="14"/>
  <c r="I21" i="14"/>
  <c r="J21" i="14"/>
  <c r="K21" i="14"/>
  <c r="L21" i="14"/>
  <c r="G22" i="14"/>
  <c r="H22" i="14"/>
  <c r="M22" i="14" s="1"/>
  <c r="I22" i="14"/>
  <c r="J22" i="14"/>
  <c r="K22" i="14"/>
  <c r="L22" i="14"/>
  <c r="G23" i="14"/>
  <c r="H23" i="14"/>
  <c r="I23" i="14"/>
  <c r="M23" i="14" s="1"/>
  <c r="J23" i="14"/>
  <c r="K23" i="14"/>
  <c r="L23" i="14"/>
  <c r="G24" i="14"/>
  <c r="H24" i="14"/>
  <c r="I24" i="14"/>
  <c r="J24" i="14"/>
  <c r="K24" i="14"/>
  <c r="M24" i="14" s="1"/>
  <c r="L24" i="14"/>
  <c r="G25" i="14"/>
  <c r="H25" i="14"/>
  <c r="I25" i="14"/>
  <c r="J25" i="14"/>
  <c r="K25" i="14"/>
  <c r="L25" i="14"/>
  <c r="G26" i="14"/>
  <c r="M26" i="14" s="1"/>
  <c r="H26" i="14"/>
  <c r="I26" i="14"/>
  <c r="J26" i="14"/>
  <c r="K26" i="14"/>
  <c r="L26" i="14"/>
  <c r="G27" i="14"/>
  <c r="H27" i="14"/>
  <c r="I27" i="14"/>
  <c r="M27" i="14" s="1"/>
  <c r="J27" i="14"/>
  <c r="K27" i="14"/>
  <c r="L27" i="14"/>
  <c r="G28" i="14"/>
  <c r="H28" i="14"/>
  <c r="I28" i="14"/>
  <c r="J28" i="14"/>
  <c r="K28" i="14"/>
  <c r="M28" i="14" s="1"/>
  <c r="L28" i="14"/>
  <c r="G29" i="14"/>
  <c r="H29" i="14"/>
  <c r="I29" i="14"/>
  <c r="J29" i="14"/>
  <c r="K29" i="14"/>
  <c r="L29" i="14"/>
  <c r="G30" i="14"/>
  <c r="H30" i="14"/>
  <c r="M30" i="14" s="1"/>
  <c r="I30" i="14"/>
  <c r="J30" i="14"/>
  <c r="K30" i="14"/>
  <c r="L30" i="14"/>
  <c r="G31" i="14"/>
  <c r="H31" i="14"/>
  <c r="I31" i="14"/>
  <c r="M31" i="14" s="1"/>
  <c r="J31" i="14"/>
  <c r="K31" i="14"/>
  <c r="L31" i="14"/>
  <c r="G32" i="14"/>
  <c r="H32" i="14"/>
  <c r="I32" i="14"/>
  <c r="J32" i="14"/>
  <c r="K32" i="14"/>
  <c r="M32" i="14" s="1"/>
  <c r="L32" i="14"/>
  <c r="G33" i="14"/>
  <c r="H33" i="14"/>
  <c r="I33" i="14"/>
  <c r="J33" i="14"/>
  <c r="K33" i="14"/>
  <c r="L33" i="14"/>
  <c r="G34" i="14"/>
  <c r="M34" i="14" s="1"/>
  <c r="H34" i="14"/>
  <c r="I34" i="14"/>
  <c r="J34" i="14"/>
  <c r="K34" i="14"/>
  <c r="L34" i="14"/>
  <c r="G35" i="14"/>
  <c r="H35" i="14"/>
  <c r="I35" i="14"/>
  <c r="M35" i="14" s="1"/>
  <c r="J35" i="14"/>
  <c r="K35" i="14"/>
  <c r="L35" i="14"/>
  <c r="G36" i="14"/>
  <c r="H36" i="14"/>
  <c r="I36" i="14"/>
  <c r="J36" i="14"/>
  <c r="K36" i="14"/>
  <c r="M36" i="14" s="1"/>
  <c r="L36" i="14"/>
  <c r="G37" i="14"/>
  <c r="H37" i="14"/>
  <c r="I37" i="14"/>
  <c r="J37" i="14"/>
  <c r="K37" i="14"/>
  <c r="L37" i="14"/>
  <c r="G38" i="14"/>
  <c r="H38" i="14"/>
  <c r="M38" i="14" s="1"/>
  <c r="I38" i="14"/>
  <c r="J38" i="14"/>
  <c r="K38" i="14"/>
  <c r="L38" i="14"/>
  <c r="G39" i="14"/>
  <c r="H39" i="14"/>
  <c r="I39" i="14"/>
  <c r="M39" i="14" s="1"/>
  <c r="J39" i="14"/>
  <c r="K39" i="14"/>
  <c r="L39" i="14"/>
  <c r="G40" i="14"/>
  <c r="H40" i="14"/>
  <c r="I40" i="14"/>
  <c r="J40" i="14"/>
  <c r="K40" i="14"/>
  <c r="M40" i="14" s="1"/>
  <c r="L40" i="14"/>
  <c r="G41" i="14"/>
  <c r="H41" i="14"/>
  <c r="I41" i="14"/>
  <c r="J41" i="14"/>
  <c r="K41" i="14"/>
  <c r="L41" i="14"/>
  <c r="G42" i="14"/>
  <c r="M42" i="14" s="1"/>
  <c r="H42" i="14"/>
  <c r="I42" i="14"/>
  <c r="J42" i="14"/>
  <c r="K42" i="14"/>
  <c r="L42" i="14"/>
  <c r="G43" i="14"/>
  <c r="H43" i="14"/>
  <c r="I43" i="14"/>
  <c r="M43" i="14" s="1"/>
  <c r="J43" i="14"/>
  <c r="K43" i="14"/>
  <c r="L43" i="14"/>
  <c r="G44" i="14"/>
  <c r="H44" i="14"/>
  <c r="I44" i="14"/>
  <c r="J44" i="14"/>
  <c r="K44" i="14"/>
  <c r="M44" i="14" s="1"/>
  <c r="L44" i="14"/>
  <c r="G45" i="14"/>
  <c r="H45" i="14"/>
  <c r="I45" i="14"/>
  <c r="J45" i="14"/>
  <c r="K45" i="14"/>
  <c r="L45" i="14"/>
  <c r="G46" i="14"/>
  <c r="H46" i="14"/>
  <c r="M46" i="14" s="1"/>
  <c r="I46" i="14"/>
  <c r="J46" i="14"/>
  <c r="K46" i="14"/>
  <c r="L46" i="14"/>
  <c r="G47" i="14"/>
  <c r="H47" i="14"/>
  <c r="I47" i="14"/>
  <c r="M47" i="14" s="1"/>
  <c r="J47" i="14"/>
  <c r="K47" i="14"/>
  <c r="L47" i="14"/>
  <c r="G48" i="14"/>
  <c r="H48" i="14"/>
  <c r="I48" i="14"/>
  <c r="J48" i="14"/>
  <c r="K48" i="14"/>
  <c r="M48" i="14" s="1"/>
  <c r="L48" i="14"/>
  <c r="G49" i="14"/>
  <c r="H49" i="14"/>
  <c r="I49" i="14"/>
  <c r="J49" i="14"/>
  <c r="K49" i="14"/>
  <c r="L49" i="14"/>
  <c r="G50" i="14"/>
  <c r="M50" i="14" s="1"/>
  <c r="H50" i="14"/>
  <c r="I50" i="14"/>
  <c r="J50" i="14"/>
  <c r="K50" i="14"/>
  <c r="L50" i="14"/>
  <c r="G51" i="14"/>
  <c r="H51" i="14"/>
  <c r="I51" i="14"/>
  <c r="M51" i="14" s="1"/>
  <c r="J51" i="14"/>
  <c r="K51" i="14"/>
  <c r="L51" i="14"/>
  <c r="G52" i="14"/>
  <c r="H52" i="14"/>
  <c r="I52" i="14"/>
  <c r="J52" i="14"/>
  <c r="K52" i="14"/>
  <c r="M52" i="14" s="1"/>
  <c r="L52" i="14"/>
  <c r="G53" i="14"/>
  <c r="H53" i="14"/>
  <c r="I53" i="14"/>
  <c r="J53" i="14"/>
  <c r="K53" i="14"/>
  <c r="L53" i="14"/>
  <c r="G54" i="14"/>
  <c r="H54" i="14"/>
  <c r="M54" i="14" s="1"/>
  <c r="I54" i="14"/>
  <c r="J54" i="14"/>
  <c r="K54" i="14"/>
  <c r="L54" i="14"/>
  <c r="G55" i="14"/>
  <c r="H55" i="14"/>
  <c r="I55" i="14"/>
  <c r="M55" i="14" s="1"/>
  <c r="J55" i="14"/>
  <c r="K55" i="14"/>
  <c r="L55" i="14"/>
  <c r="G56" i="14"/>
  <c r="H56" i="14"/>
  <c r="I56" i="14"/>
  <c r="J56" i="14"/>
  <c r="K56" i="14"/>
  <c r="M56" i="14" s="1"/>
  <c r="L56" i="14"/>
  <c r="G57" i="14"/>
  <c r="H57" i="14"/>
  <c r="I57" i="14"/>
  <c r="J57" i="14"/>
  <c r="K57" i="14"/>
  <c r="L57" i="14"/>
  <c r="G58" i="14"/>
  <c r="M58" i="14" s="1"/>
  <c r="H58" i="14"/>
  <c r="I58" i="14"/>
  <c r="J58" i="14"/>
  <c r="K58" i="14"/>
  <c r="L58" i="14"/>
  <c r="G59" i="14"/>
  <c r="H59" i="14"/>
  <c r="I59" i="14"/>
  <c r="M59" i="14" s="1"/>
  <c r="J59" i="14"/>
  <c r="K59" i="14"/>
  <c r="L59" i="14"/>
  <c r="G60" i="14"/>
  <c r="H60" i="14"/>
  <c r="I60" i="14"/>
  <c r="J60" i="14"/>
  <c r="K60" i="14"/>
  <c r="M60" i="14" s="1"/>
  <c r="L60" i="14"/>
  <c r="G61" i="14"/>
  <c r="H61" i="14"/>
  <c r="I61" i="14"/>
  <c r="J61" i="14"/>
  <c r="K61" i="14"/>
  <c r="L61" i="14"/>
  <c r="G62" i="14"/>
  <c r="H62" i="14"/>
  <c r="M62" i="14" s="1"/>
  <c r="I62" i="14"/>
  <c r="J62" i="14"/>
  <c r="K62" i="14"/>
  <c r="L62" i="14"/>
  <c r="G63" i="14"/>
  <c r="H63" i="14"/>
  <c r="I63" i="14"/>
  <c r="M63" i="14" s="1"/>
  <c r="J63" i="14"/>
  <c r="K63" i="14"/>
  <c r="L63" i="14"/>
  <c r="G64" i="14"/>
  <c r="H64" i="14"/>
  <c r="I64" i="14"/>
  <c r="J64" i="14"/>
  <c r="K64" i="14"/>
  <c r="M64" i="14" s="1"/>
  <c r="L64" i="14"/>
  <c r="G65" i="14"/>
  <c r="H65" i="14"/>
  <c r="I65" i="14"/>
  <c r="J65" i="14"/>
  <c r="K65" i="14"/>
  <c r="L65" i="14"/>
  <c r="G66" i="14"/>
  <c r="M66" i="14" s="1"/>
  <c r="H66" i="14"/>
  <c r="I66" i="14"/>
  <c r="J66" i="14"/>
  <c r="K66" i="14"/>
  <c r="L66" i="14"/>
  <c r="G67" i="14"/>
  <c r="H67" i="14"/>
  <c r="I67" i="14"/>
  <c r="M67" i="14" s="1"/>
  <c r="J67" i="14"/>
  <c r="K67" i="14"/>
  <c r="L67" i="14"/>
  <c r="G68" i="14"/>
  <c r="H68" i="14"/>
  <c r="I68" i="14"/>
  <c r="J68" i="14"/>
  <c r="K68" i="14"/>
  <c r="M68" i="14" s="1"/>
  <c r="L68" i="14"/>
  <c r="G69" i="14"/>
  <c r="H69" i="14"/>
  <c r="I69" i="14"/>
  <c r="J69" i="14"/>
  <c r="K69" i="14"/>
  <c r="L69" i="14"/>
  <c r="G70" i="14"/>
  <c r="H70" i="14"/>
  <c r="M70" i="14" s="1"/>
  <c r="I70" i="14"/>
  <c r="J70" i="14"/>
  <c r="K70" i="14"/>
  <c r="L70" i="14"/>
  <c r="G71" i="14"/>
  <c r="H71" i="14"/>
  <c r="I71" i="14"/>
  <c r="M71" i="14" s="1"/>
  <c r="J71" i="14"/>
  <c r="K71" i="14"/>
  <c r="L71" i="14"/>
  <c r="G72" i="14"/>
  <c r="H72" i="14"/>
  <c r="I72" i="14"/>
  <c r="J72" i="14"/>
  <c r="K72" i="14"/>
  <c r="M72" i="14" s="1"/>
  <c r="L72" i="14"/>
  <c r="G73" i="14"/>
  <c r="H73" i="14"/>
  <c r="I73" i="14"/>
  <c r="J73" i="14"/>
  <c r="K73" i="14"/>
  <c r="L73" i="14"/>
  <c r="G74" i="14"/>
  <c r="M74" i="14" s="1"/>
  <c r="H74" i="14"/>
  <c r="I74" i="14"/>
  <c r="J74" i="14"/>
  <c r="K74" i="14"/>
  <c r="L74" i="14"/>
  <c r="G75" i="14"/>
  <c r="H75" i="14"/>
  <c r="I75" i="14"/>
  <c r="M75" i="14" s="1"/>
  <c r="J75" i="14"/>
  <c r="K75" i="14"/>
  <c r="L75" i="14"/>
  <c r="G76" i="14"/>
  <c r="H76" i="14"/>
  <c r="I76" i="14"/>
  <c r="J76" i="14"/>
  <c r="K76" i="14"/>
  <c r="M76" i="14" s="1"/>
  <c r="L76" i="14"/>
  <c r="G77" i="14"/>
  <c r="H77" i="14"/>
  <c r="I77" i="14"/>
  <c r="J77" i="14"/>
  <c r="K77" i="14"/>
  <c r="L77" i="14"/>
  <c r="G78" i="14"/>
  <c r="H78" i="14"/>
  <c r="M78" i="14" s="1"/>
  <c r="I78" i="14"/>
  <c r="J78" i="14"/>
  <c r="K78" i="14"/>
  <c r="L78" i="14"/>
  <c r="G79" i="14"/>
  <c r="H79" i="14"/>
  <c r="I79" i="14"/>
  <c r="M79" i="14" s="1"/>
  <c r="J79" i="14"/>
  <c r="K79" i="14"/>
  <c r="L79" i="14"/>
  <c r="G80" i="14"/>
  <c r="H80" i="14"/>
  <c r="I80" i="14"/>
  <c r="J80" i="14"/>
  <c r="K80" i="14"/>
  <c r="M80" i="14" s="1"/>
  <c r="L80" i="14"/>
  <c r="G81" i="14"/>
  <c r="H81" i="14"/>
  <c r="I81" i="14"/>
  <c r="J81" i="14"/>
  <c r="K81" i="14"/>
  <c r="L81" i="14"/>
  <c r="G82" i="14"/>
  <c r="M82" i="14" s="1"/>
  <c r="H82" i="14"/>
  <c r="I82" i="14"/>
  <c r="J82" i="14"/>
  <c r="K82" i="14"/>
  <c r="L82" i="14"/>
  <c r="G83" i="14"/>
  <c r="H83" i="14"/>
  <c r="I83" i="14"/>
  <c r="M83" i="14" s="1"/>
  <c r="J83" i="14"/>
  <c r="K83" i="14"/>
  <c r="L83" i="14"/>
  <c r="G84" i="14"/>
  <c r="H84" i="14"/>
  <c r="I84" i="14"/>
  <c r="J84" i="14"/>
  <c r="K84" i="14"/>
  <c r="M84" i="14" s="1"/>
  <c r="L84" i="14"/>
  <c r="G85" i="14"/>
  <c r="H85" i="14"/>
  <c r="I85" i="14"/>
  <c r="J85" i="14"/>
  <c r="K85" i="14"/>
  <c r="L85" i="14"/>
  <c r="G86" i="14"/>
  <c r="H86" i="14"/>
  <c r="M86" i="14" s="1"/>
  <c r="I86" i="14"/>
  <c r="J86" i="14"/>
  <c r="K86" i="14"/>
  <c r="L86" i="14"/>
  <c r="G87" i="14"/>
  <c r="H87" i="14"/>
  <c r="I87" i="14"/>
  <c r="M87" i="14" s="1"/>
  <c r="J87" i="14"/>
  <c r="K87" i="14"/>
  <c r="L87" i="14"/>
  <c r="G88" i="14"/>
  <c r="H88" i="14"/>
  <c r="I88" i="14"/>
  <c r="J88" i="14"/>
  <c r="K88" i="14"/>
  <c r="M88" i="14" s="1"/>
  <c r="L88" i="14"/>
  <c r="G89" i="14"/>
  <c r="H89" i="14"/>
  <c r="I89" i="14"/>
  <c r="J89" i="14"/>
  <c r="K89" i="14"/>
  <c r="L89" i="14"/>
  <c r="G90" i="14"/>
  <c r="M90" i="14" s="1"/>
  <c r="H90" i="14"/>
  <c r="I90" i="14"/>
  <c r="J90" i="14"/>
  <c r="K90" i="14"/>
  <c r="L90" i="14"/>
  <c r="G91" i="14"/>
  <c r="H91" i="14"/>
  <c r="I91" i="14"/>
  <c r="M91" i="14" s="1"/>
  <c r="J91" i="14"/>
  <c r="K91" i="14"/>
  <c r="L91" i="14"/>
  <c r="G92" i="14"/>
  <c r="H92" i="14"/>
  <c r="I92" i="14"/>
  <c r="J92" i="14"/>
  <c r="K92" i="14"/>
  <c r="M92" i="14" s="1"/>
  <c r="L92" i="14"/>
  <c r="G93" i="14"/>
  <c r="H93" i="14"/>
  <c r="I93" i="14"/>
  <c r="J93" i="14"/>
  <c r="K93" i="14"/>
  <c r="L93" i="14"/>
  <c r="G94" i="14"/>
  <c r="H94" i="14"/>
  <c r="M94" i="14" s="1"/>
  <c r="I94" i="14"/>
  <c r="J94" i="14"/>
  <c r="K94" i="14"/>
  <c r="L94" i="14"/>
  <c r="G95" i="14"/>
  <c r="H95" i="14"/>
  <c r="I95" i="14"/>
  <c r="M95" i="14" s="1"/>
  <c r="J95" i="14"/>
  <c r="K95" i="14"/>
  <c r="L95" i="14"/>
  <c r="G96" i="14"/>
  <c r="H96" i="14"/>
  <c r="I96" i="14"/>
  <c r="J96" i="14"/>
  <c r="K96" i="14"/>
  <c r="M96" i="14" s="1"/>
  <c r="L96" i="14"/>
  <c r="G97" i="14"/>
  <c r="H97" i="14"/>
  <c r="I97" i="14"/>
  <c r="J97" i="14"/>
  <c r="K97" i="14"/>
  <c r="L97" i="14"/>
  <c r="G98" i="14"/>
  <c r="M98" i="14" s="1"/>
  <c r="H98" i="14"/>
  <c r="I98" i="14"/>
  <c r="J98" i="14"/>
  <c r="K98" i="14"/>
  <c r="L98" i="14"/>
  <c r="G99" i="14"/>
  <c r="H99" i="14"/>
  <c r="I99" i="14"/>
  <c r="M99" i="14" s="1"/>
  <c r="J99" i="14"/>
  <c r="K99" i="14"/>
  <c r="L99" i="14"/>
  <c r="G100" i="14"/>
  <c r="H100" i="14"/>
  <c r="I100" i="14"/>
  <c r="J100" i="14"/>
  <c r="K100" i="14"/>
  <c r="M100" i="14" s="1"/>
  <c r="L100" i="14"/>
  <c r="G101" i="14"/>
  <c r="H101" i="14"/>
  <c r="I101" i="14"/>
  <c r="J101" i="14"/>
  <c r="K101" i="14"/>
  <c r="L101" i="14"/>
  <c r="H4" i="14"/>
  <c r="M4" i="14" s="1"/>
  <c r="I4" i="14"/>
  <c r="J4" i="14"/>
  <c r="K4" i="14"/>
  <c r="L4" i="14"/>
  <c r="G4" i="14"/>
  <c r="D50" i="15"/>
  <c r="E50" i="15" s="1"/>
  <c r="F50" i="15" s="1"/>
  <c r="D51" i="15"/>
  <c r="E51" i="15" s="1"/>
  <c r="F51" i="15" s="1"/>
  <c r="D52" i="15"/>
  <c r="E52" i="15" s="1"/>
  <c r="F52" i="15" s="1"/>
  <c r="D53" i="15"/>
  <c r="E53" i="15" s="1"/>
  <c r="F53" i="15" s="1"/>
  <c r="D54" i="15"/>
  <c r="E54" i="15" s="1"/>
  <c r="F54" i="15" s="1"/>
  <c r="F58" i="15" s="1"/>
  <c r="D49" i="15"/>
  <c r="E49" i="15" s="1"/>
  <c r="F49" i="15" s="1"/>
  <c r="F56" i="15" s="1"/>
  <c r="A50" i="15"/>
  <c r="A51" i="15"/>
  <c r="A52" i="15"/>
  <c r="A53" i="15"/>
  <c r="A54" i="15"/>
  <c r="A49" i="15"/>
  <c r="H304" i="12"/>
  <c r="I304" i="12"/>
  <c r="J304" i="12"/>
  <c r="K304" i="12"/>
  <c r="L304" i="12"/>
  <c r="M304" i="12"/>
  <c r="G304" i="12"/>
  <c r="H203" i="12"/>
  <c r="I203" i="12"/>
  <c r="J203" i="12"/>
  <c r="K203" i="12"/>
  <c r="L203" i="12"/>
  <c r="G203" i="12"/>
  <c r="H102" i="12"/>
  <c r="I102" i="12"/>
  <c r="J102" i="12"/>
  <c r="K102" i="12"/>
  <c r="L102" i="12"/>
  <c r="G102" i="12"/>
  <c r="H102" i="13"/>
  <c r="H203" i="13" s="1"/>
  <c r="I102" i="13"/>
  <c r="I203" i="13" s="1"/>
  <c r="J102" i="13"/>
  <c r="J203" i="13" s="1"/>
  <c r="K102" i="13"/>
  <c r="K203" i="13" s="1"/>
  <c r="L102" i="13"/>
  <c r="L203" i="13" s="1"/>
  <c r="G102" i="13"/>
  <c r="G203" i="13" s="1"/>
  <c r="M298" i="14"/>
  <c r="M296" i="14"/>
  <c r="M290" i="14"/>
  <c r="M288" i="14"/>
  <c r="M282" i="14"/>
  <c r="M280" i="14"/>
  <c r="M274" i="14"/>
  <c r="M272" i="14"/>
  <c r="M266" i="14"/>
  <c r="M264" i="14"/>
  <c r="M258" i="14"/>
  <c r="M256" i="14"/>
  <c r="M250" i="14"/>
  <c r="M248" i="14"/>
  <c r="M242" i="14"/>
  <c r="M240" i="14"/>
  <c r="M234" i="14"/>
  <c r="M232" i="14"/>
  <c r="M226" i="14"/>
  <c r="M224" i="14"/>
  <c r="M218" i="14"/>
  <c r="M216" i="14"/>
  <c r="M210" i="14"/>
  <c r="D209" i="14"/>
  <c r="D210" i="14" s="1"/>
  <c r="D211" i="14" s="1"/>
  <c r="D212" i="14" s="1"/>
  <c r="D213" i="14" s="1"/>
  <c r="D214" i="14" s="1"/>
  <c r="D215" i="14" s="1"/>
  <c r="D216" i="14" s="1"/>
  <c r="D217" i="14" s="1"/>
  <c r="D218" i="14" s="1"/>
  <c r="D219" i="14" s="1"/>
  <c r="D220" i="14" s="1"/>
  <c r="D221" i="14" s="1"/>
  <c r="D222" i="14" s="1"/>
  <c r="D223" i="14" s="1"/>
  <c r="D224" i="14" s="1"/>
  <c r="D225" i="14" s="1"/>
  <c r="D226" i="14" s="1"/>
  <c r="D227" i="14" s="1"/>
  <c r="D228" i="14" s="1"/>
  <c r="D229" i="14" s="1"/>
  <c r="D230" i="14" s="1"/>
  <c r="D231" i="14" s="1"/>
  <c r="D232" i="14" s="1"/>
  <c r="D233" i="14" s="1"/>
  <c r="D234" i="14" s="1"/>
  <c r="D235" i="14" s="1"/>
  <c r="D236" i="14" s="1"/>
  <c r="D237" i="14" s="1"/>
  <c r="D238" i="14" s="1"/>
  <c r="D239" i="14" s="1"/>
  <c r="D240" i="14" s="1"/>
  <c r="D241" i="14" s="1"/>
  <c r="D242" i="14" s="1"/>
  <c r="D243" i="14" s="1"/>
  <c r="D244" i="14" s="1"/>
  <c r="D245" i="14" s="1"/>
  <c r="D246" i="14" s="1"/>
  <c r="D247" i="14" s="1"/>
  <c r="D248" i="14" s="1"/>
  <c r="D249" i="14" s="1"/>
  <c r="D250" i="14" s="1"/>
  <c r="D251" i="14" s="1"/>
  <c r="D252" i="14" s="1"/>
  <c r="D253" i="14" s="1"/>
  <c r="D254" i="14" s="1"/>
  <c r="D255" i="14" s="1"/>
  <c r="D256" i="14" s="1"/>
  <c r="D257" i="14" s="1"/>
  <c r="D258" i="14" s="1"/>
  <c r="D259" i="14" s="1"/>
  <c r="D260" i="14" s="1"/>
  <c r="D261" i="14" s="1"/>
  <c r="D262" i="14" s="1"/>
  <c r="D263" i="14" s="1"/>
  <c r="D264" i="14" s="1"/>
  <c r="D265" i="14" s="1"/>
  <c r="D266" i="14" s="1"/>
  <c r="D267" i="14" s="1"/>
  <c r="D268" i="14" s="1"/>
  <c r="D269" i="14" s="1"/>
  <c r="D270" i="14" s="1"/>
  <c r="D271" i="14" s="1"/>
  <c r="D272" i="14" s="1"/>
  <c r="D273" i="14" s="1"/>
  <c r="D274" i="14" s="1"/>
  <c r="D275" i="14" s="1"/>
  <c r="D276" i="14" s="1"/>
  <c r="D277" i="14" s="1"/>
  <c r="D278" i="14" s="1"/>
  <c r="D279" i="14" s="1"/>
  <c r="D280" i="14" s="1"/>
  <c r="D281" i="14" s="1"/>
  <c r="D282" i="14" s="1"/>
  <c r="D283" i="14" s="1"/>
  <c r="D284" i="14" s="1"/>
  <c r="D285" i="14" s="1"/>
  <c r="D286" i="14" s="1"/>
  <c r="D287" i="14" s="1"/>
  <c r="D288" i="14" s="1"/>
  <c r="D289" i="14" s="1"/>
  <c r="D290" i="14" s="1"/>
  <c r="D291" i="14" s="1"/>
  <c r="D292" i="14" s="1"/>
  <c r="D293" i="14" s="1"/>
  <c r="D294" i="14" s="1"/>
  <c r="D295" i="14" s="1"/>
  <c r="D296" i="14" s="1"/>
  <c r="D297" i="14" s="1"/>
  <c r="D298" i="14" s="1"/>
  <c r="D299" i="14" s="1"/>
  <c r="D300" i="14" s="1"/>
  <c r="D301" i="14" s="1"/>
  <c r="D302" i="14" s="1"/>
  <c r="D303" i="14" s="1"/>
  <c r="D207" i="14"/>
  <c r="D208" i="14" s="1"/>
  <c r="C207" i="14"/>
  <c r="C208" i="14" s="1"/>
  <c r="C209" i="14" s="1"/>
  <c r="C210" i="14" s="1"/>
  <c r="C211" i="14" s="1"/>
  <c r="C212" i="14" s="1"/>
  <c r="C213" i="14" s="1"/>
  <c r="C214" i="14" s="1"/>
  <c r="C215" i="14" s="1"/>
  <c r="C216" i="14" s="1"/>
  <c r="C217" i="14" s="1"/>
  <c r="C218" i="14" s="1"/>
  <c r="C219" i="14" s="1"/>
  <c r="C220" i="14" s="1"/>
  <c r="C221" i="14" s="1"/>
  <c r="C222" i="14" s="1"/>
  <c r="C223" i="14" s="1"/>
  <c r="C224" i="14" s="1"/>
  <c r="C225" i="14" s="1"/>
  <c r="C226" i="14" s="1"/>
  <c r="C227" i="14" s="1"/>
  <c r="C228" i="14" s="1"/>
  <c r="C229" i="14" s="1"/>
  <c r="C230" i="14" s="1"/>
  <c r="C231" i="14" s="1"/>
  <c r="C232" i="14" s="1"/>
  <c r="C233" i="14" s="1"/>
  <c r="C234" i="14" s="1"/>
  <c r="C235" i="14" s="1"/>
  <c r="C236" i="14" s="1"/>
  <c r="C237" i="14" s="1"/>
  <c r="C238" i="14" s="1"/>
  <c r="C239" i="14" s="1"/>
  <c r="C240" i="14" s="1"/>
  <c r="C241" i="14" s="1"/>
  <c r="C242" i="14" s="1"/>
  <c r="C243" i="14" s="1"/>
  <c r="C244" i="14" s="1"/>
  <c r="C245" i="14" s="1"/>
  <c r="C246" i="14" s="1"/>
  <c r="C247" i="14" s="1"/>
  <c r="C248" i="14" s="1"/>
  <c r="C249" i="14" s="1"/>
  <c r="C250" i="14" s="1"/>
  <c r="C251" i="14" s="1"/>
  <c r="C252" i="14" s="1"/>
  <c r="C253" i="14" s="1"/>
  <c r="C254" i="14" s="1"/>
  <c r="C255" i="14" s="1"/>
  <c r="C256" i="14" s="1"/>
  <c r="C257" i="14" s="1"/>
  <c r="C258" i="14" s="1"/>
  <c r="C259" i="14" s="1"/>
  <c r="C260" i="14" s="1"/>
  <c r="C261" i="14" s="1"/>
  <c r="C262" i="14" s="1"/>
  <c r="C263" i="14" s="1"/>
  <c r="C264" i="14" s="1"/>
  <c r="C265" i="14" s="1"/>
  <c r="C266" i="14" s="1"/>
  <c r="C267" i="14" s="1"/>
  <c r="C268" i="14" s="1"/>
  <c r="C269" i="14" s="1"/>
  <c r="C270" i="14" s="1"/>
  <c r="C271" i="14" s="1"/>
  <c r="C272" i="14" s="1"/>
  <c r="C273" i="14" s="1"/>
  <c r="C274" i="14" s="1"/>
  <c r="C275" i="14" s="1"/>
  <c r="C276" i="14" s="1"/>
  <c r="C277" i="14" s="1"/>
  <c r="C278" i="14" s="1"/>
  <c r="C279" i="14" s="1"/>
  <c r="C280" i="14" s="1"/>
  <c r="C281" i="14" s="1"/>
  <c r="C282" i="14" s="1"/>
  <c r="C283" i="14" s="1"/>
  <c r="C284" i="14" s="1"/>
  <c r="C285" i="14" s="1"/>
  <c r="C286" i="14" s="1"/>
  <c r="C287" i="14" s="1"/>
  <c r="C288" i="14" s="1"/>
  <c r="C289" i="14" s="1"/>
  <c r="C290" i="14" s="1"/>
  <c r="C291" i="14" s="1"/>
  <c r="C292" i="14" s="1"/>
  <c r="C293" i="14" s="1"/>
  <c r="C294" i="14" s="1"/>
  <c r="C295" i="14" s="1"/>
  <c r="C296" i="14" s="1"/>
  <c r="C297" i="14" s="1"/>
  <c r="C298" i="14" s="1"/>
  <c r="C299" i="14" s="1"/>
  <c r="C300" i="14" s="1"/>
  <c r="C301" i="14" s="1"/>
  <c r="C302" i="14" s="1"/>
  <c r="C303" i="14" s="1"/>
  <c r="B207" i="14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A207" i="14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M201" i="14"/>
  <c r="M199" i="14"/>
  <c r="M193" i="14"/>
  <c r="M191" i="14"/>
  <c r="M185" i="14"/>
  <c r="M183" i="14"/>
  <c r="M177" i="14"/>
  <c r="M175" i="14"/>
  <c r="M169" i="14"/>
  <c r="M167" i="14"/>
  <c r="M161" i="14"/>
  <c r="M159" i="14"/>
  <c r="M153" i="14"/>
  <c r="M151" i="14"/>
  <c r="M145" i="14"/>
  <c r="M143" i="14"/>
  <c r="M137" i="14"/>
  <c r="M135" i="14"/>
  <c r="M129" i="14"/>
  <c r="M127" i="14"/>
  <c r="M121" i="14"/>
  <c r="M119" i="14"/>
  <c r="M113" i="14"/>
  <c r="M111" i="14"/>
  <c r="D106" i="14"/>
  <c r="D107" i="14" s="1"/>
  <c r="D108" i="14" s="1"/>
  <c r="D109" i="14" s="1"/>
  <c r="D110" i="14" s="1"/>
  <c r="D111" i="14" s="1"/>
  <c r="D112" i="14" s="1"/>
  <c r="D113" i="14" s="1"/>
  <c r="D114" i="14" s="1"/>
  <c r="D115" i="14" s="1"/>
  <c r="D116" i="14" s="1"/>
  <c r="D117" i="14" s="1"/>
  <c r="D118" i="14" s="1"/>
  <c r="D119" i="14" s="1"/>
  <c r="D120" i="14" s="1"/>
  <c r="D121" i="14" s="1"/>
  <c r="D122" i="14" s="1"/>
  <c r="D123" i="14" s="1"/>
  <c r="D124" i="14" s="1"/>
  <c r="D125" i="14" s="1"/>
  <c r="D126" i="14" s="1"/>
  <c r="D127" i="14" s="1"/>
  <c r="D128" i="14" s="1"/>
  <c r="D129" i="14" s="1"/>
  <c r="D130" i="14" s="1"/>
  <c r="D131" i="14" s="1"/>
  <c r="D132" i="14" s="1"/>
  <c r="D133" i="14" s="1"/>
  <c r="D134" i="14" s="1"/>
  <c r="D135" i="14" s="1"/>
  <c r="D136" i="14" s="1"/>
  <c r="D137" i="14" s="1"/>
  <c r="D138" i="14" s="1"/>
  <c r="D139" i="14" s="1"/>
  <c r="D140" i="14" s="1"/>
  <c r="D141" i="14" s="1"/>
  <c r="D142" i="14" s="1"/>
  <c r="D143" i="14" s="1"/>
  <c r="D144" i="14" s="1"/>
  <c r="D145" i="14" s="1"/>
  <c r="D146" i="14" s="1"/>
  <c r="D147" i="14" s="1"/>
  <c r="D148" i="14" s="1"/>
  <c r="D149" i="14" s="1"/>
  <c r="D150" i="14" s="1"/>
  <c r="D151" i="14" s="1"/>
  <c r="D152" i="14" s="1"/>
  <c r="D153" i="14" s="1"/>
  <c r="D154" i="14" s="1"/>
  <c r="D155" i="14" s="1"/>
  <c r="D156" i="14" s="1"/>
  <c r="D157" i="14" s="1"/>
  <c r="D158" i="14" s="1"/>
  <c r="D159" i="14" s="1"/>
  <c r="D160" i="14" s="1"/>
  <c r="D161" i="14" s="1"/>
  <c r="D162" i="14" s="1"/>
  <c r="D163" i="14" s="1"/>
  <c r="D164" i="14" s="1"/>
  <c r="D165" i="14" s="1"/>
  <c r="D166" i="14" s="1"/>
  <c r="D167" i="14" s="1"/>
  <c r="D168" i="14" s="1"/>
  <c r="D169" i="14" s="1"/>
  <c r="D170" i="14" s="1"/>
  <c r="D171" i="14" s="1"/>
  <c r="D172" i="14" s="1"/>
  <c r="D173" i="14" s="1"/>
  <c r="D174" i="14" s="1"/>
  <c r="D175" i="14" s="1"/>
  <c r="D176" i="14" s="1"/>
  <c r="D177" i="14" s="1"/>
  <c r="D178" i="14" s="1"/>
  <c r="D179" i="14" s="1"/>
  <c r="D180" i="14" s="1"/>
  <c r="D181" i="14" s="1"/>
  <c r="D182" i="14" s="1"/>
  <c r="D183" i="14" s="1"/>
  <c r="D184" i="14" s="1"/>
  <c r="D185" i="14" s="1"/>
  <c r="D186" i="14" s="1"/>
  <c r="D187" i="14" s="1"/>
  <c r="D188" i="14" s="1"/>
  <c r="D189" i="14" s="1"/>
  <c r="D190" i="14" s="1"/>
  <c r="D191" i="14" s="1"/>
  <c r="D192" i="14" s="1"/>
  <c r="D193" i="14" s="1"/>
  <c r="D194" i="14" s="1"/>
  <c r="D195" i="14" s="1"/>
  <c r="D196" i="14" s="1"/>
  <c r="D197" i="14" s="1"/>
  <c r="D198" i="14" s="1"/>
  <c r="D199" i="14" s="1"/>
  <c r="D200" i="14" s="1"/>
  <c r="D201" i="14" s="1"/>
  <c r="D202" i="14" s="1"/>
  <c r="C106" i="14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C181" i="14" s="1"/>
  <c r="C182" i="14" s="1"/>
  <c r="C183" i="14" s="1"/>
  <c r="C184" i="14" s="1"/>
  <c r="C185" i="14" s="1"/>
  <c r="C186" i="14" s="1"/>
  <c r="C187" i="14" s="1"/>
  <c r="C188" i="14" s="1"/>
  <c r="C189" i="14" s="1"/>
  <c r="C190" i="14" s="1"/>
  <c r="C191" i="14" s="1"/>
  <c r="C192" i="14" s="1"/>
  <c r="C193" i="14" s="1"/>
  <c r="C194" i="14" s="1"/>
  <c r="C195" i="14" s="1"/>
  <c r="C196" i="14" s="1"/>
  <c r="C197" i="14" s="1"/>
  <c r="C198" i="14" s="1"/>
  <c r="C199" i="14" s="1"/>
  <c r="C200" i="14" s="1"/>
  <c r="C201" i="14" s="1"/>
  <c r="C202" i="14" s="1"/>
  <c r="B106" i="14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A106" i="14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M101" i="14"/>
  <c r="M97" i="14"/>
  <c r="M93" i="14"/>
  <c r="M89" i="14"/>
  <c r="M85" i="14"/>
  <c r="M81" i="14"/>
  <c r="M77" i="14"/>
  <c r="M73" i="14"/>
  <c r="M69" i="14"/>
  <c r="M65" i="14"/>
  <c r="M61" i="14"/>
  <c r="M57" i="14"/>
  <c r="M53" i="14"/>
  <c r="M49" i="14"/>
  <c r="M45" i="14"/>
  <c r="M41" i="14"/>
  <c r="M37" i="14"/>
  <c r="M33" i="14"/>
  <c r="M29" i="14"/>
  <c r="M25" i="14"/>
  <c r="M21" i="14"/>
  <c r="M17" i="14"/>
  <c r="M13" i="14"/>
  <c r="M9" i="14"/>
  <c r="M5" i="14"/>
  <c r="D5" i="14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61" i="14" s="1"/>
  <c r="D62" i="14" s="1"/>
  <c r="D63" i="14" s="1"/>
  <c r="D64" i="14" s="1"/>
  <c r="D65" i="14" s="1"/>
  <c r="D66" i="14" s="1"/>
  <c r="D67" i="14" s="1"/>
  <c r="D68" i="14" s="1"/>
  <c r="D69" i="14" s="1"/>
  <c r="D70" i="14" s="1"/>
  <c r="D71" i="14" s="1"/>
  <c r="D72" i="14" s="1"/>
  <c r="D73" i="14" s="1"/>
  <c r="D74" i="14" s="1"/>
  <c r="D75" i="14" s="1"/>
  <c r="D76" i="14" s="1"/>
  <c r="D77" i="14" s="1"/>
  <c r="D78" i="14" s="1"/>
  <c r="D79" i="14" s="1"/>
  <c r="D80" i="14" s="1"/>
  <c r="D81" i="14" s="1"/>
  <c r="D82" i="14" s="1"/>
  <c r="D83" i="14" s="1"/>
  <c r="D84" i="14" s="1"/>
  <c r="D85" i="14" s="1"/>
  <c r="D86" i="14" s="1"/>
  <c r="D87" i="14" s="1"/>
  <c r="D88" i="14" s="1"/>
  <c r="D89" i="14" s="1"/>
  <c r="D90" i="14" s="1"/>
  <c r="D91" i="14" s="1"/>
  <c r="D92" i="14" s="1"/>
  <c r="D93" i="14" s="1"/>
  <c r="D94" i="14" s="1"/>
  <c r="D95" i="14" s="1"/>
  <c r="D96" i="14" s="1"/>
  <c r="D97" i="14" s="1"/>
  <c r="D98" i="14" s="1"/>
  <c r="D99" i="14" s="1"/>
  <c r="D100" i="14" s="1"/>
  <c r="D101" i="14" s="1"/>
  <c r="C5" i="14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B5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M101" i="13"/>
  <c r="M202" i="13" s="1"/>
  <c r="M100" i="13"/>
  <c r="M201" i="13" s="1"/>
  <c r="M99" i="13"/>
  <c r="M200" i="13" s="1"/>
  <c r="M98" i="13"/>
  <c r="M199" i="13" s="1"/>
  <c r="M97" i="13"/>
  <c r="M198" i="13" s="1"/>
  <c r="M96" i="13"/>
  <c r="M197" i="13" s="1"/>
  <c r="M95" i="13"/>
  <c r="M196" i="13" s="1"/>
  <c r="M94" i="13"/>
  <c r="M195" i="13" s="1"/>
  <c r="M93" i="13"/>
  <c r="M194" i="13" s="1"/>
  <c r="M92" i="13"/>
  <c r="M193" i="13" s="1"/>
  <c r="M91" i="13"/>
  <c r="M192" i="13" s="1"/>
  <c r="M90" i="13"/>
  <c r="M191" i="13" s="1"/>
  <c r="M89" i="13"/>
  <c r="M190" i="13" s="1"/>
  <c r="M88" i="13"/>
  <c r="M189" i="13" s="1"/>
  <c r="M87" i="13"/>
  <c r="M86" i="13"/>
  <c r="M187" i="13" s="1"/>
  <c r="M85" i="13"/>
  <c r="M186" i="13" s="1"/>
  <c r="M84" i="13"/>
  <c r="M185" i="13" s="1"/>
  <c r="M83" i="13"/>
  <c r="M184" i="13" s="1"/>
  <c r="M82" i="13"/>
  <c r="M183" i="13" s="1"/>
  <c r="M81" i="13"/>
  <c r="M182" i="13" s="1"/>
  <c r="M80" i="13"/>
  <c r="M181" i="13" s="1"/>
  <c r="M79" i="13"/>
  <c r="M180" i="13" s="1"/>
  <c r="M78" i="13"/>
  <c r="M179" i="13" s="1"/>
  <c r="M77" i="13"/>
  <c r="M178" i="13" s="1"/>
  <c r="M76" i="13"/>
  <c r="M177" i="13" s="1"/>
  <c r="M75" i="13"/>
  <c r="M176" i="13" s="1"/>
  <c r="M74" i="13"/>
  <c r="M175" i="13" s="1"/>
  <c r="M73" i="13"/>
  <c r="M174" i="13" s="1"/>
  <c r="M72" i="13"/>
  <c r="M173" i="13" s="1"/>
  <c r="M71" i="13"/>
  <c r="M172" i="13" s="1"/>
  <c r="M70" i="13"/>
  <c r="M171" i="13" s="1"/>
  <c r="M69" i="13"/>
  <c r="M170" i="13" s="1"/>
  <c r="M68" i="13"/>
  <c r="M169" i="13" s="1"/>
  <c r="M67" i="13"/>
  <c r="M168" i="13" s="1"/>
  <c r="M66" i="13"/>
  <c r="M167" i="13" s="1"/>
  <c r="M65" i="13"/>
  <c r="M166" i="13" s="1"/>
  <c r="M64" i="13"/>
  <c r="M165" i="13" s="1"/>
  <c r="M63" i="13"/>
  <c r="M164" i="13" s="1"/>
  <c r="M62" i="13"/>
  <c r="M163" i="13" s="1"/>
  <c r="M61" i="13"/>
  <c r="M162" i="13" s="1"/>
  <c r="M60" i="13"/>
  <c r="M161" i="13" s="1"/>
  <c r="M59" i="13"/>
  <c r="M160" i="13" s="1"/>
  <c r="M58" i="13"/>
  <c r="M159" i="13" s="1"/>
  <c r="M57" i="13"/>
  <c r="M158" i="13" s="1"/>
  <c r="M56" i="13"/>
  <c r="M157" i="13" s="1"/>
  <c r="M55" i="13"/>
  <c r="M54" i="13"/>
  <c r="M155" i="13" s="1"/>
  <c r="M53" i="13"/>
  <c r="M154" i="13" s="1"/>
  <c r="M52" i="13"/>
  <c r="M153" i="13" s="1"/>
  <c r="M51" i="13"/>
  <c r="M152" i="13" s="1"/>
  <c r="M50" i="13"/>
  <c r="M151" i="13" s="1"/>
  <c r="M49" i="13"/>
  <c r="M150" i="13" s="1"/>
  <c r="M48" i="13"/>
  <c r="M149" i="13" s="1"/>
  <c r="M47" i="13"/>
  <c r="M148" i="13" s="1"/>
  <c r="M46" i="13"/>
  <c r="M147" i="13" s="1"/>
  <c r="M45" i="13"/>
  <c r="M146" i="13" s="1"/>
  <c r="M44" i="13"/>
  <c r="M145" i="13" s="1"/>
  <c r="M43" i="13"/>
  <c r="M144" i="13" s="1"/>
  <c r="M42" i="13"/>
  <c r="M143" i="13" s="1"/>
  <c r="M41" i="13"/>
  <c r="M142" i="13" s="1"/>
  <c r="M40" i="13"/>
  <c r="M141" i="13" s="1"/>
  <c r="M39" i="13"/>
  <c r="M140" i="13" s="1"/>
  <c r="M38" i="13"/>
  <c r="M139" i="13" s="1"/>
  <c r="M37" i="13"/>
  <c r="M138" i="13" s="1"/>
  <c r="M36" i="13"/>
  <c r="M137" i="13" s="1"/>
  <c r="M35" i="13"/>
  <c r="M136" i="13" s="1"/>
  <c r="M34" i="13"/>
  <c r="M135" i="13" s="1"/>
  <c r="M33" i="13"/>
  <c r="M134" i="13" s="1"/>
  <c r="M32" i="13"/>
  <c r="M133" i="13" s="1"/>
  <c r="M31" i="13"/>
  <c r="M132" i="13" s="1"/>
  <c r="M30" i="13"/>
  <c r="M131" i="13" s="1"/>
  <c r="M29" i="13"/>
  <c r="M130" i="13" s="1"/>
  <c r="M28" i="13"/>
  <c r="M129" i="13" s="1"/>
  <c r="M27" i="13"/>
  <c r="M128" i="13" s="1"/>
  <c r="M26" i="13"/>
  <c r="M127" i="13" s="1"/>
  <c r="M25" i="13"/>
  <c r="M126" i="13" s="1"/>
  <c r="M24" i="13"/>
  <c r="M125" i="13" s="1"/>
  <c r="M23" i="13"/>
  <c r="M22" i="13"/>
  <c r="M123" i="13" s="1"/>
  <c r="M21" i="13"/>
  <c r="M122" i="13" s="1"/>
  <c r="M20" i="13"/>
  <c r="M121" i="13" s="1"/>
  <c r="M19" i="13"/>
  <c r="M120" i="13" s="1"/>
  <c r="M18" i="13"/>
  <c r="M119" i="13" s="1"/>
  <c r="M17" i="13"/>
  <c r="M118" i="13" s="1"/>
  <c r="M16" i="13"/>
  <c r="M117" i="13" s="1"/>
  <c r="M15" i="13"/>
  <c r="M116" i="13" s="1"/>
  <c r="M14" i="13"/>
  <c r="M115" i="13" s="1"/>
  <c r="M13" i="13"/>
  <c r="M114" i="13" s="1"/>
  <c r="M12" i="13"/>
  <c r="M113" i="13" s="1"/>
  <c r="M11" i="13"/>
  <c r="M112" i="13" s="1"/>
  <c r="M10" i="13"/>
  <c r="M111" i="13" s="1"/>
  <c r="M9" i="13"/>
  <c r="M110" i="13" s="1"/>
  <c r="M8" i="13"/>
  <c r="M109" i="13" s="1"/>
  <c r="M7" i="13"/>
  <c r="M108" i="13" s="1"/>
  <c r="M6" i="13"/>
  <c r="M107" i="13" s="1"/>
  <c r="M5" i="13"/>
  <c r="M106" i="13" s="1"/>
  <c r="D5" i="13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D76" i="13" s="1"/>
  <c r="D77" i="13" s="1"/>
  <c r="D78" i="13" s="1"/>
  <c r="D79" i="13" s="1"/>
  <c r="D80" i="13" s="1"/>
  <c r="D81" i="13" s="1"/>
  <c r="D82" i="13" s="1"/>
  <c r="D83" i="13" s="1"/>
  <c r="D84" i="13" s="1"/>
  <c r="D85" i="13" s="1"/>
  <c r="D86" i="13" s="1"/>
  <c r="D87" i="13" s="1"/>
  <c r="D88" i="13" s="1"/>
  <c r="D89" i="13" s="1"/>
  <c r="D90" i="13" s="1"/>
  <c r="D91" i="13" s="1"/>
  <c r="D92" i="13" s="1"/>
  <c r="D93" i="13" s="1"/>
  <c r="D94" i="13" s="1"/>
  <c r="D95" i="13" s="1"/>
  <c r="D96" i="13" s="1"/>
  <c r="D97" i="13" s="1"/>
  <c r="D98" i="13" s="1"/>
  <c r="D99" i="13" s="1"/>
  <c r="D100" i="13" s="1"/>
  <c r="D101" i="13" s="1"/>
  <c r="C5" i="13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C89" i="13" s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B5" i="13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M4" i="13"/>
  <c r="M303" i="12"/>
  <c r="M302" i="12"/>
  <c r="M301" i="12"/>
  <c r="M300" i="12"/>
  <c r="M299" i="12"/>
  <c r="M298" i="12"/>
  <c r="M297" i="12"/>
  <c r="M296" i="12"/>
  <c r="M295" i="12"/>
  <c r="M294" i="12"/>
  <c r="M293" i="12"/>
  <c r="M292" i="12"/>
  <c r="M291" i="12"/>
  <c r="M290" i="12"/>
  <c r="M289" i="12"/>
  <c r="M288" i="12"/>
  <c r="M287" i="12"/>
  <c r="M286" i="12"/>
  <c r="M285" i="12"/>
  <c r="M284" i="12"/>
  <c r="M283" i="12"/>
  <c r="M282" i="12"/>
  <c r="M281" i="12"/>
  <c r="M280" i="12"/>
  <c r="M279" i="12"/>
  <c r="M278" i="12"/>
  <c r="M277" i="12"/>
  <c r="M276" i="12"/>
  <c r="M275" i="12"/>
  <c r="M274" i="12"/>
  <c r="M273" i="12"/>
  <c r="M272" i="12"/>
  <c r="M271" i="12"/>
  <c r="M270" i="12"/>
  <c r="M269" i="12"/>
  <c r="M268" i="12"/>
  <c r="M267" i="12"/>
  <c r="M266" i="12"/>
  <c r="M265" i="12"/>
  <c r="M264" i="12"/>
  <c r="M263" i="12"/>
  <c r="M262" i="12"/>
  <c r="M261" i="12"/>
  <c r="M260" i="12"/>
  <c r="M259" i="12"/>
  <c r="M258" i="12"/>
  <c r="M257" i="12"/>
  <c r="M256" i="12"/>
  <c r="M255" i="12"/>
  <c r="M254" i="12"/>
  <c r="M253" i="12"/>
  <c r="M252" i="12"/>
  <c r="M251" i="12"/>
  <c r="M250" i="12"/>
  <c r="M249" i="12"/>
  <c r="M248" i="12"/>
  <c r="M247" i="12"/>
  <c r="M246" i="12"/>
  <c r="M245" i="12"/>
  <c r="M244" i="12"/>
  <c r="M243" i="12"/>
  <c r="M242" i="12"/>
  <c r="M241" i="12"/>
  <c r="M240" i="12"/>
  <c r="M239" i="12"/>
  <c r="M238" i="12"/>
  <c r="M237" i="12"/>
  <c r="M236" i="12"/>
  <c r="M235" i="12"/>
  <c r="M234" i="12"/>
  <c r="M233" i="12"/>
  <c r="M232" i="12"/>
  <c r="M231" i="12"/>
  <c r="M230" i="12"/>
  <c r="M229" i="12"/>
  <c r="M228" i="12"/>
  <c r="M227" i="12"/>
  <c r="M226" i="12"/>
  <c r="M225" i="12"/>
  <c r="M224" i="12"/>
  <c r="M223" i="12"/>
  <c r="M222" i="12"/>
  <c r="M221" i="12"/>
  <c r="M220" i="12"/>
  <c r="M219" i="12"/>
  <c r="M218" i="12"/>
  <c r="M217" i="12"/>
  <c r="M216" i="12"/>
  <c r="M215" i="12"/>
  <c r="M214" i="12"/>
  <c r="M213" i="12"/>
  <c r="M212" i="12"/>
  <c r="M211" i="12"/>
  <c r="M210" i="12"/>
  <c r="M209" i="12"/>
  <c r="M208" i="12"/>
  <c r="M207" i="12"/>
  <c r="D207" i="12"/>
  <c r="D208" i="12" s="1"/>
  <c r="D209" i="12" s="1"/>
  <c r="D210" i="12" s="1"/>
  <c r="D211" i="12" s="1"/>
  <c r="D212" i="12" s="1"/>
  <c r="D213" i="12" s="1"/>
  <c r="D214" i="12" s="1"/>
  <c r="D215" i="12" s="1"/>
  <c r="D216" i="12" s="1"/>
  <c r="D217" i="12" s="1"/>
  <c r="D218" i="12" s="1"/>
  <c r="D219" i="12" s="1"/>
  <c r="D220" i="12" s="1"/>
  <c r="D221" i="12" s="1"/>
  <c r="D222" i="12" s="1"/>
  <c r="D223" i="12" s="1"/>
  <c r="D224" i="12" s="1"/>
  <c r="D225" i="12" s="1"/>
  <c r="D226" i="12" s="1"/>
  <c r="D227" i="12" s="1"/>
  <c r="D228" i="12" s="1"/>
  <c r="D229" i="12" s="1"/>
  <c r="D230" i="12" s="1"/>
  <c r="D231" i="12" s="1"/>
  <c r="D232" i="12" s="1"/>
  <c r="D233" i="12" s="1"/>
  <c r="D234" i="12" s="1"/>
  <c r="D235" i="12" s="1"/>
  <c r="D236" i="12" s="1"/>
  <c r="D237" i="12" s="1"/>
  <c r="D238" i="12" s="1"/>
  <c r="D239" i="12" s="1"/>
  <c r="D240" i="12" s="1"/>
  <c r="D241" i="12" s="1"/>
  <c r="D242" i="12" s="1"/>
  <c r="D243" i="12" s="1"/>
  <c r="D244" i="12" s="1"/>
  <c r="D245" i="12" s="1"/>
  <c r="D246" i="12" s="1"/>
  <c r="D247" i="12" s="1"/>
  <c r="D248" i="12" s="1"/>
  <c r="D249" i="12" s="1"/>
  <c r="D250" i="12" s="1"/>
  <c r="D251" i="12" s="1"/>
  <c r="D252" i="12" s="1"/>
  <c r="D253" i="12" s="1"/>
  <c r="D254" i="12" s="1"/>
  <c r="D255" i="12" s="1"/>
  <c r="D256" i="12" s="1"/>
  <c r="D257" i="12" s="1"/>
  <c r="D258" i="12" s="1"/>
  <c r="D259" i="12" s="1"/>
  <c r="D260" i="12" s="1"/>
  <c r="D261" i="12" s="1"/>
  <c r="D262" i="12" s="1"/>
  <c r="D263" i="12" s="1"/>
  <c r="D264" i="12" s="1"/>
  <c r="D265" i="12" s="1"/>
  <c r="D266" i="12" s="1"/>
  <c r="D267" i="12" s="1"/>
  <c r="D268" i="12" s="1"/>
  <c r="D269" i="12" s="1"/>
  <c r="D270" i="12" s="1"/>
  <c r="D271" i="12" s="1"/>
  <c r="D272" i="12" s="1"/>
  <c r="D273" i="12" s="1"/>
  <c r="D274" i="12" s="1"/>
  <c r="D275" i="12" s="1"/>
  <c r="D276" i="12" s="1"/>
  <c r="D277" i="12" s="1"/>
  <c r="D278" i="12" s="1"/>
  <c r="D279" i="12" s="1"/>
  <c r="D280" i="12" s="1"/>
  <c r="D281" i="12" s="1"/>
  <c r="D282" i="12" s="1"/>
  <c r="D283" i="12" s="1"/>
  <c r="D284" i="12" s="1"/>
  <c r="D285" i="12" s="1"/>
  <c r="D286" i="12" s="1"/>
  <c r="D287" i="12" s="1"/>
  <c r="D288" i="12" s="1"/>
  <c r="D289" i="12" s="1"/>
  <c r="D290" i="12" s="1"/>
  <c r="D291" i="12" s="1"/>
  <c r="D292" i="12" s="1"/>
  <c r="D293" i="12" s="1"/>
  <c r="D294" i="12" s="1"/>
  <c r="D295" i="12" s="1"/>
  <c r="D296" i="12" s="1"/>
  <c r="D297" i="12" s="1"/>
  <c r="D298" i="12" s="1"/>
  <c r="D299" i="12" s="1"/>
  <c r="D300" i="12" s="1"/>
  <c r="D301" i="12" s="1"/>
  <c r="D302" i="12" s="1"/>
  <c r="D303" i="12" s="1"/>
  <c r="C207" i="12"/>
  <c r="C208" i="12" s="1"/>
  <c r="C209" i="12" s="1"/>
  <c r="C210" i="12" s="1"/>
  <c r="C211" i="12" s="1"/>
  <c r="C212" i="12" s="1"/>
  <c r="C213" i="12" s="1"/>
  <c r="C214" i="12" s="1"/>
  <c r="C215" i="12" s="1"/>
  <c r="C216" i="12" s="1"/>
  <c r="C217" i="12" s="1"/>
  <c r="C218" i="12" s="1"/>
  <c r="C219" i="12" s="1"/>
  <c r="C220" i="12" s="1"/>
  <c r="C221" i="12" s="1"/>
  <c r="C222" i="12" s="1"/>
  <c r="C223" i="12" s="1"/>
  <c r="C224" i="12" s="1"/>
  <c r="C225" i="12" s="1"/>
  <c r="C226" i="12" s="1"/>
  <c r="C227" i="12" s="1"/>
  <c r="C228" i="12" s="1"/>
  <c r="C229" i="12" s="1"/>
  <c r="C230" i="12" s="1"/>
  <c r="C231" i="12" s="1"/>
  <c r="C232" i="12" s="1"/>
  <c r="C233" i="12" s="1"/>
  <c r="C234" i="12" s="1"/>
  <c r="C235" i="12" s="1"/>
  <c r="C236" i="12" s="1"/>
  <c r="C237" i="12" s="1"/>
  <c r="C238" i="12" s="1"/>
  <c r="C239" i="12" s="1"/>
  <c r="C240" i="12" s="1"/>
  <c r="C241" i="12" s="1"/>
  <c r="C242" i="12" s="1"/>
  <c r="C243" i="12" s="1"/>
  <c r="C244" i="12" s="1"/>
  <c r="C245" i="12" s="1"/>
  <c r="C246" i="12" s="1"/>
  <c r="C247" i="12" s="1"/>
  <c r="C248" i="12" s="1"/>
  <c r="C249" i="12" s="1"/>
  <c r="C250" i="12" s="1"/>
  <c r="C251" i="12" s="1"/>
  <c r="C252" i="12" s="1"/>
  <c r="C253" i="12" s="1"/>
  <c r="C254" i="12" s="1"/>
  <c r="C255" i="12" s="1"/>
  <c r="C256" i="12" s="1"/>
  <c r="C257" i="12" s="1"/>
  <c r="C258" i="12" s="1"/>
  <c r="C259" i="12" s="1"/>
  <c r="C260" i="12" s="1"/>
  <c r="C261" i="12" s="1"/>
  <c r="C262" i="12" s="1"/>
  <c r="C263" i="12" s="1"/>
  <c r="C264" i="12" s="1"/>
  <c r="C265" i="12" s="1"/>
  <c r="C266" i="12" s="1"/>
  <c r="C267" i="12" s="1"/>
  <c r="C268" i="12" s="1"/>
  <c r="C269" i="12" s="1"/>
  <c r="C270" i="12" s="1"/>
  <c r="C271" i="12" s="1"/>
  <c r="C272" i="12" s="1"/>
  <c r="C273" i="12" s="1"/>
  <c r="C274" i="12" s="1"/>
  <c r="C275" i="12" s="1"/>
  <c r="C276" i="12" s="1"/>
  <c r="C277" i="12" s="1"/>
  <c r="C278" i="12" s="1"/>
  <c r="C279" i="12" s="1"/>
  <c r="C280" i="12" s="1"/>
  <c r="C281" i="12" s="1"/>
  <c r="C282" i="12" s="1"/>
  <c r="C283" i="12" s="1"/>
  <c r="C284" i="12" s="1"/>
  <c r="C285" i="12" s="1"/>
  <c r="C286" i="12" s="1"/>
  <c r="C287" i="12" s="1"/>
  <c r="C288" i="12" s="1"/>
  <c r="C289" i="12" s="1"/>
  <c r="C290" i="12" s="1"/>
  <c r="C291" i="12" s="1"/>
  <c r="C292" i="12" s="1"/>
  <c r="C293" i="12" s="1"/>
  <c r="C294" i="12" s="1"/>
  <c r="C295" i="12" s="1"/>
  <c r="C296" i="12" s="1"/>
  <c r="C297" i="12" s="1"/>
  <c r="C298" i="12" s="1"/>
  <c r="C299" i="12" s="1"/>
  <c r="C300" i="12" s="1"/>
  <c r="C301" i="12" s="1"/>
  <c r="C302" i="12" s="1"/>
  <c r="C303" i="12" s="1"/>
  <c r="B207" i="12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A207" i="12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M206" i="12"/>
  <c r="M202" i="12"/>
  <c r="M201" i="12"/>
  <c r="M200" i="12"/>
  <c r="M199" i="12"/>
  <c r="M198" i="12"/>
  <c r="M197" i="12"/>
  <c r="M196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M147" i="12"/>
  <c r="M146" i="12"/>
  <c r="M145" i="12"/>
  <c r="M144" i="12"/>
  <c r="M143" i="12"/>
  <c r="M142" i="12"/>
  <c r="M141" i="12"/>
  <c r="M140" i="12"/>
  <c r="M139" i="12"/>
  <c r="M138" i="12"/>
  <c r="M137" i="12"/>
  <c r="M136" i="12"/>
  <c r="M135" i="12"/>
  <c r="M134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D106" i="12"/>
  <c r="D107" i="12" s="1"/>
  <c r="D108" i="12" s="1"/>
  <c r="D109" i="12" s="1"/>
  <c r="D110" i="12" s="1"/>
  <c r="D111" i="12" s="1"/>
  <c r="D112" i="12" s="1"/>
  <c r="D113" i="12" s="1"/>
  <c r="D114" i="12" s="1"/>
  <c r="D115" i="12" s="1"/>
  <c r="D116" i="12" s="1"/>
  <c r="D117" i="12" s="1"/>
  <c r="D118" i="12" s="1"/>
  <c r="D119" i="12" s="1"/>
  <c r="D120" i="12" s="1"/>
  <c r="D121" i="12" s="1"/>
  <c r="D122" i="12" s="1"/>
  <c r="D123" i="12" s="1"/>
  <c r="D124" i="12" s="1"/>
  <c r="D125" i="12" s="1"/>
  <c r="D126" i="12" s="1"/>
  <c r="D127" i="12" s="1"/>
  <c r="D128" i="12" s="1"/>
  <c r="D129" i="12" s="1"/>
  <c r="D130" i="12" s="1"/>
  <c r="D131" i="12" s="1"/>
  <c r="D132" i="12" s="1"/>
  <c r="D133" i="12" s="1"/>
  <c r="D134" i="12" s="1"/>
  <c r="D135" i="12" s="1"/>
  <c r="D136" i="12" s="1"/>
  <c r="D137" i="12" s="1"/>
  <c r="D138" i="12" s="1"/>
  <c r="D139" i="12" s="1"/>
  <c r="D140" i="12" s="1"/>
  <c r="D141" i="12" s="1"/>
  <c r="D142" i="12" s="1"/>
  <c r="D143" i="12" s="1"/>
  <c r="D144" i="12" s="1"/>
  <c r="D145" i="12" s="1"/>
  <c r="D146" i="12" s="1"/>
  <c r="D147" i="12" s="1"/>
  <c r="D148" i="12" s="1"/>
  <c r="D149" i="12" s="1"/>
  <c r="D150" i="12" s="1"/>
  <c r="D151" i="12" s="1"/>
  <c r="D152" i="12" s="1"/>
  <c r="D153" i="12" s="1"/>
  <c r="D154" i="12" s="1"/>
  <c r="D155" i="12" s="1"/>
  <c r="D156" i="12" s="1"/>
  <c r="D157" i="12" s="1"/>
  <c r="D158" i="12" s="1"/>
  <c r="D159" i="12" s="1"/>
  <c r="D160" i="12" s="1"/>
  <c r="D161" i="12" s="1"/>
  <c r="D162" i="12" s="1"/>
  <c r="D163" i="12" s="1"/>
  <c r="D164" i="12" s="1"/>
  <c r="D165" i="12" s="1"/>
  <c r="D166" i="12" s="1"/>
  <c r="D167" i="12" s="1"/>
  <c r="D168" i="12" s="1"/>
  <c r="D169" i="12" s="1"/>
  <c r="D170" i="12" s="1"/>
  <c r="D171" i="12" s="1"/>
  <c r="D172" i="12" s="1"/>
  <c r="D173" i="12" s="1"/>
  <c r="D174" i="12" s="1"/>
  <c r="D175" i="12" s="1"/>
  <c r="D176" i="12" s="1"/>
  <c r="D177" i="12" s="1"/>
  <c r="D178" i="12" s="1"/>
  <c r="D179" i="12" s="1"/>
  <c r="D180" i="12" s="1"/>
  <c r="D181" i="12" s="1"/>
  <c r="D182" i="12" s="1"/>
  <c r="D183" i="12" s="1"/>
  <c r="D184" i="12" s="1"/>
  <c r="D185" i="12" s="1"/>
  <c r="D186" i="12" s="1"/>
  <c r="D187" i="12" s="1"/>
  <c r="D188" i="12" s="1"/>
  <c r="D189" i="12" s="1"/>
  <c r="D190" i="12" s="1"/>
  <c r="D191" i="12" s="1"/>
  <c r="D192" i="12" s="1"/>
  <c r="D193" i="12" s="1"/>
  <c r="D194" i="12" s="1"/>
  <c r="D195" i="12" s="1"/>
  <c r="D196" i="12" s="1"/>
  <c r="D197" i="12" s="1"/>
  <c r="D198" i="12" s="1"/>
  <c r="D199" i="12" s="1"/>
  <c r="D200" i="12" s="1"/>
  <c r="D201" i="12" s="1"/>
  <c r="D202" i="12" s="1"/>
  <c r="C106" i="12"/>
  <c r="C107" i="12" s="1"/>
  <c r="C108" i="12" s="1"/>
  <c r="C109" i="12" s="1"/>
  <c r="C110" i="12" s="1"/>
  <c r="C111" i="12" s="1"/>
  <c r="C112" i="12" s="1"/>
  <c r="C113" i="12" s="1"/>
  <c r="C114" i="12" s="1"/>
  <c r="C115" i="12" s="1"/>
  <c r="C116" i="12" s="1"/>
  <c r="C117" i="12" s="1"/>
  <c r="C118" i="12" s="1"/>
  <c r="C119" i="12" s="1"/>
  <c r="C120" i="12" s="1"/>
  <c r="C121" i="12" s="1"/>
  <c r="C122" i="12" s="1"/>
  <c r="C123" i="12" s="1"/>
  <c r="C124" i="12" s="1"/>
  <c r="C125" i="12" s="1"/>
  <c r="C126" i="12" s="1"/>
  <c r="C127" i="12" s="1"/>
  <c r="C128" i="12" s="1"/>
  <c r="C129" i="12" s="1"/>
  <c r="C130" i="12" s="1"/>
  <c r="C131" i="12" s="1"/>
  <c r="C132" i="12" s="1"/>
  <c r="C133" i="12" s="1"/>
  <c r="C134" i="12" s="1"/>
  <c r="C135" i="12" s="1"/>
  <c r="C136" i="12" s="1"/>
  <c r="C137" i="12" s="1"/>
  <c r="C138" i="12" s="1"/>
  <c r="C139" i="12" s="1"/>
  <c r="C140" i="12" s="1"/>
  <c r="C141" i="12" s="1"/>
  <c r="C142" i="12" s="1"/>
  <c r="C143" i="12" s="1"/>
  <c r="C144" i="12" s="1"/>
  <c r="C145" i="12" s="1"/>
  <c r="C146" i="12" s="1"/>
  <c r="C147" i="12" s="1"/>
  <c r="C148" i="12" s="1"/>
  <c r="C149" i="12" s="1"/>
  <c r="C150" i="12" s="1"/>
  <c r="C151" i="12" s="1"/>
  <c r="C152" i="12" s="1"/>
  <c r="C153" i="12" s="1"/>
  <c r="C154" i="12" s="1"/>
  <c r="C155" i="12" s="1"/>
  <c r="C156" i="12" s="1"/>
  <c r="C157" i="12" s="1"/>
  <c r="C158" i="12" s="1"/>
  <c r="C159" i="12" s="1"/>
  <c r="C160" i="12" s="1"/>
  <c r="C161" i="12" s="1"/>
  <c r="C162" i="12" s="1"/>
  <c r="C163" i="12" s="1"/>
  <c r="C164" i="12" s="1"/>
  <c r="C165" i="12" s="1"/>
  <c r="C166" i="12" s="1"/>
  <c r="C167" i="12" s="1"/>
  <c r="C168" i="12" s="1"/>
  <c r="C169" i="12" s="1"/>
  <c r="C170" i="12" s="1"/>
  <c r="C171" i="12" s="1"/>
  <c r="C172" i="12" s="1"/>
  <c r="C173" i="12" s="1"/>
  <c r="C174" i="12" s="1"/>
  <c r="C175" i="12" s="1"/>
  <c r="C176" i="12" s="1"/>
  <c r="C177" i="12" s="1"/>
  <c r="C178" i="12" s="1"/>
  <c r="C179" i="12" s="1"/>
  <c r="C180" i="12" s="1"/>
  <c r="C181" i="12" s="1"/>
  <c r="C182" i="12" s="1"/>
  <c r="C183" i="12" s="1"/>
  <c r="C184" i="12" s="1"/>
  <c r="C185" i="12" s="1"/>
  <c r="C186" i="12" s="1"/>
  <c r="C187" i="12" s="1"/>
  <c r="C188" i="12" s="1"/>
  <c r="C189" i="12" s="1"/>
  <c r="C190" i="12" s="1"/>
  <c r="C191" i="12" s="1"/>
  <c r="C192" i="12" s="1"/>
  <c r="C193" i="12" s="1"/>
  <c r="C194" i="12" s="1"/>
  <c r="C195" i="12" s="1"/>
  <c r="C196" i="12" s="1"/>
  <c r="C197" i="12" s="1"/>
  <c r="C198" i="12" s="1"/>
  <c r="C199" i="12" s="1"/>
  <c r="C200" i="12" s="1"/>
  <c r="C201" i="12" s="1"/>
  <c r="C202" i="12" s="1"/>
  <c r="B106" i="12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A106" i="12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M105" i="12"/>
  <c r="M203" i="12" s="1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D5" i="12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D56" i="12" s="1"/>
  <c r="D57" i="12" s="1"/>
  <c r="D58" i="12" s="1"/>
  <c r="D59" i="12" s="1"/>
  <c r="D60" i="12" s="1"/>
  <c r="D61" i="12" s="1"/>
  <c r="D62" i="12" s="1"/>
  <c r="D63" i="12" s="1"/>
  <c r="D64" i="12" s="1"/>
  <c r="D65" i="12" s="1"/>
  <c r="D66" i="12" s="1"/>
  <c r="D67" i="12" s="1"/>
  <c r="D68" i="12" s="1"/>
  <c r="D69" i="12" s="1"/>
  <c r="D70" i="12" s="1"/>
  <c r="D71" i="12" s="1"/>
  <c r="D72" i="12" s="1"/>
  <c r="D73" i="12" s="1"/>
  <c r="D74" i="12" s="1"/>
  <c r="D75" i="12" s="1"/>
  <c r="D76" i="12" s="1"/>
  <c r="D77" i="12" s="1"/>
  <c r="D78" i="12" s="1"/>
  <c r="D79" i="12" s="1"/>
  <c r="D80" i="12" s="1"/>
  <c r="D81" i="12" s="1"/>
  <c r="D82" i="12" s="1"/>
  <c r="D83" i="12" s="1"/>
  <c r="D84" i="12" s="1"/>
  <c r="D85" i="12" s="1"/>
  <c r="D86" i="12" s="1"/>
  <c r="D87" i="12" s="1"/>
  <c r="D88" i="12" s="1"/>
  <c r="D89" i="12" s="1"/>
  <c r="D90" i="12" s="1"/>
  <c r="D91" i="12" s="1"/>
  <c r="D92" i="12" s="1"/>
  <c r="D93" i="12" s="1"/>
  <c r="D94" i="12" s="1"/>
  <c r="D95" i="12" s="1"/>
  <c r="D96" i="12" s="1"/>
  <c r="D97" i="12" s="1"/>
  <c r="D98" i="12" s="1"/>
  <c r="D99" i="12" s="1"/>
  <c r="D100" i="12" s="1"/>
  <c r="D101" i="12" s="1"/>
  <c r="C5" i="12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B5" i="12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M4" i="12"/>
  <c r="B20" i="6"/>
  <c r="C20" i="6"/>
  <c r="D20" i="6"/>
  <c r="D19" i="6"/>
  <c r="C19" i="6"/>
  <c r="B19" i="6"/>
  <c r="D17" i="6"/>
  <c r="D16" i="6"/>
  <c r="C17" i="6"/>
  <c r="C16" i="6"/>
  <c r="B17" i="6"/>
  <c r="B16" i="6"/>
  <c r="D8" i="6"/>
  <c r="D7" i="6"/>
  <c r="C8" i="6"/>
  <c r="C7" i="6"/>
  <c r="B8" i="6"/>
  <c r="B7" i="6"/>
  <c r="H304" i="10"/>
  <c r="H305" i="10"/>
  <c r="E308" i="11"/>
  <c r="F308" i="11"/>
  <c r="G308" i="11"/>
  <c r="H308" i="11"/>
  <c r="I308" i="11"/>
  <c r="J308" i="11"/>
  <c r="K308" i="11"/>
  <c r="E309" i="11"/>
  <c r="F309" i="11"/>
  <c r="G309" i="11"/>
  <c r="H309" i="11"/>
  <c r="I309" i="11"/>
  <c r="J309" i="11"/>
  <c r="K309" i="11"/>
  <c r="E310" i="11"/>
  <c r="F310" i="11"/>
  <c r="G310" i="11"/>
  <c r="H310" i="11"/>
  <c r="I310" i="11"/>
  <c r="J310" i="11"/>
  <c r="K310" i="11"/>
  <c r="E311" i="11"/>
  <c r="F311" i="11"/>
  <c r="G311" i="11"/>
  <c r="H311" i="11"/>
  <c r="I311" i="11"/>
  <c r="J311" i="11"/>
  <c r="K311" i="11"/>
  <c r="E312" i="11"/>
  <c r="F312" i="11"/>
  <c r="G312" i="11"/>
  <c r="H312" i="11"/>
  <c r="I312" i="11"/>
  <c r="J312" i="11"/>
  <c r="K312" i="11"/>
  <c r="E313" i="11"/>
  <c r="F313" i="11"/>
  <c r="G313" i="11"/>
  <c r="H313" i="11"/>
  <c r="I313" i="11"/>
  <c r="J313" i="11"/>
  <c r="K313" i="11"/>
  <c r="E314" i="11"/>
  <c r="F314" i="11"/>
  <c r="G314" i="11"/>
  <c r="H314" i="11"/>
  <c r="I314" i="11"/>
  <c r="J314" i="11"/>
  <c r="K314" i="11"/>
  <c r="E315" i="11"/>
  <c r="F315" i="11"/>
  <c r="G315" i="11"/>
  <c r="H315" i="11"/>
  <c r="I315" i="11"/>
  <c r="J315" i="11"/>
  <c r="K315" i="11"/>
  <c r="E316" i="11"/>
  <c r="F316" i="11"/>
  <c r="G316" i="11"/>
  <c r="H316" i="11"/>
  <c r="I316" i="11"/>
  <c r="J316" i="11"/>
  <c r="K316" i="11"/>
  <c r="E317" i="11"/>
  <c r="F317" i="11"/>
  <c r="G317" i="11"/>
  <c r="H317" i="11"/>
  <c r="I317" i="11"/>
  <c r="J317" i="11"/>
  <c r="K317" i="11"/>
  <c r="E318" i="11"/>
  <c r="F318" i="11"/>
  <c r="G318" i="11"/>
  <c r="H318" i="11"/>
  <c r="I318" i="11"/>
  <c r="J318" i="11"/>
  <c r="K318" i="11"/>
  <c r="E319" i="11"/>
  <c r="F319" i="11"/>
  <c r="G319" i="11"/>
  <c r="H319" i="11"/>
  <c r="I319" i="11"/>
  <c r="J319" i="11"/>
  <c r="K319" i="11"/>
  <c r="E320" i="11"/>
  <c r="F320" i="11"/>
  <c r="G320" i="11"/>
  <c r="H320" i="11"/>
  <c r="I320" i="11"/>
  <c r="J320" i="11"/>
  <c r="K320" i="11"/>
  <c r="E321" i="11"/>
  <c r="F321" i="11"/>
  <c r="G321" i="11"/>
  <c r="H321" i="11"/>
  <c r="I321" i="11"/>
  <c r="J321" i="11"/>
  <c r="K321" i="11"/>
  <c r="E322" i="11"/>
  <c r="F322" i="11"/>
  <c r="G322" i="11"/>
  <c r="H322" i="11"/>
  <c r="I322" i="11"/>
  <c r="J322" i="11"/>
  <c r="K322" i="11"/>
  <c r="E323" i="11"/>
  <c r="F323" i="11"/>
  <c r="G323" i="11"/>
  <c r="H323" i="11"/>
  <c r="I323" i="11"/>
  <c r="J323" i="11"/>
  <c r="K323" i="11"/>
  <c r="E324" i="11"/>
  <c r="F324" i="11"/>
  <c r="G324" i="11"/>
  <c r="H324" i="11"/>
  <c r="I324" i="11"/>
  <c r="J324" i="11"/>
  <c r="K324" i="11"/>
  <c r="E325" i="11"/>
  <c r="F325" i="11"/>
  <c r="G325" i="11"/>
  <c r="H325" i="11"/>
  <c r="I325" i="11"/>
  <c r="J325" i="11"/>
  <c r="K325" i="11"/>
  <c r="E326" i="11"/>
  <c r="F326" i="11"/>
  <c r="G326" i="11"/>
  <c r="H326" i="11"/>
  <c r="I326" i="11"/>
  <c r="J326" i="11"/>
  <c r="K326" i="11"/>
  <c r="E327" i="11"/>
  <c r="F327" i="11"/>
  <c r="G327" i="11"/>
  <c r="H327" i="11"/>
  <c r="I327" i="11"/>
  <c r="J327" i="11"/>
  <c r="K327" i="11"/>
  <c r="E328" i="11"/>
  <c r="F328" i="11"/>
  <c r="G328" i="11"/>
  <c r="H328" i="11"/>
  <c r="I328" i="11"/>
  <c r="J328" i="11"/>
  <c r="K328" i="11"/>
  <c r="E329" i="11"/>
  <c r="F329" i="11"/>
  <c r="G329" i="11"/>
  <c r="H329" i="11"/>
  <c r="I329" i="11"/>
  <c r="J329" i="11"/>
  <c r="K329" i="11"/>
  <c r="E330" i="11"/>
  <c r="F330" i="11"/>
  <c r="G330" i="11"/>
  <c r="H330" i="11"/>
  <c r="I330" i="11"/>
  <c r="J330" i="11"/>
  <c r="K330" i="11"/>
  <c r="E331" i="11"/>
  <c r="F331" i="11"/>
  <c r="G331" i="11"/>
  <c r="H331" i="11"/>
  <c r="I331" i="11"/>
  <c r="J331" i="11"/>
  <c r="K331" i="11"/>
  <c r="E332" i="11"/>
  <c r="F332" i="11"/>
  <c r="G332" i="11"/>
  <c r="H332" i="11"/>
  <c r="I332" i="11"/>
  <c r="J332" i="11"/>
  <c r="K332" i="11"/>
  <c r="E333" i="11"/>
  <c r="F333" i="11"/>
  <c r="G333" i="11"/>
  <c r="H333" i="11"/>
  <c r="I333" i="11"/>
  <c r="J333" i="11"/>
  <c r="K333" i="11"/>
  <c r="E334" i="11"/>
  <c r="F334" i="11"/>
  <c r="G334" i="11"/>
  <c r="H334" i="11"/>
  <c r="I334" i="11"/>
  <c r="J334" i="11"/>
  <c r="K334" i="11"/>
  <c r="E335" i="11"/>
  <c r="F335" i="11"/>
  <c r="G335" i="11"/>
  <c r="H335" i="11"/>
  <c r="I335" i="11"/>
  <c r="J335" i="11"/>
  <c r="K335" i="11"/>
  <c r="E336" i="11"/>
  <c r="F336" i="11"/>
  <c r="G336" i="11"/>
  <c r="H336" i="11"/>
  <c r="I336" i="11"/>
  <c r="J336" i="11"/>
  <c r="K336" i="11"/>
  <c r="E337" i="11"/>
  <c r="F337" i="11"/>
  <c r="G337" i="11"/>
  <c r="H337" i="11"/>
  <c r="I337" i="11"/>
  <c r="J337" i="11"/>
  <c r="K337" i="11"/>
  <c r="E338" i="11"/>
  <c r="F338" i="11"/>
  <c r="G338" i="11"/>
  <c r="H338" i="11"/>
  <c r="I338" i="11"/>
  <c r="J338" i="11"/>
  <c r="K338" i="11"/>
  <c r="E339" i="11"/>
  <c r="F339" i="11"/>
  <c r="G339" i="11"/>
  <c r="H339" i="11"/>
  <c r="I339" i="11"/>
  <c r="J339" i="11"/>
  <c r="K339" i="11"/>
  <c r="E340" i="11"/>
  <c r="F340" i="11"/>
  <c r="G340" i="11"/>
  <c r="H340" i="11"/>
  <c r="I340" i="11"/>
  <c r="J340" i="11"/>
  <c r="K340" i="11"/>
  <c r="E341" i="11"/>
  <c r="F341" i="11"/>
  <c r="G341" i="11"/>
  <c r="H341" i="11"/>
  <c r="I341" i="11"/>
  <c r="J341" i="11"/>
  <c r="K341" i="11"/>
  <c r="E342" i="11"/>
  <c r="F342" i="11"/>
  <c r="G342" i="11"/>
  <c r="H342" i="11"/>
  <c r="I342" i="11"/>
  <c r="J342" i="11"/>
  <c r="K342" i="11"/>
  <c r="E343" i="11"/>
  <c r="F343" i="11"/>
  <c r="G343" i="11"/>
  <c r="H343" i="11"/>
  <c r="I343" i="11"/>
  <c r="J343" i="11"/>
  <c r="K343" i="11"/>
  <c r="E344" i="11"/>
  <c r="F344" i="11"/>
  <c r="G344" i="11"/>
  <c r="H344" i="11"/>
  <c r="I344" i="11"/>
  <c r="J344" i="11"/>
  <c r="K344" i="11"/>
  <c r="E345" i="11"/>
  <c r="F345" i="11"/>
  <c r="G345" i="11"/>
  <c r="H345" i="11"/>
  <c r="I345" i="11"/>
  <c r="J345" i="11"/>
  <c r="K345" i="11"/>
  <c r="E346" i="11"/>
  <c r="F346" i="11"/>
  <c r="G346" i="11"/>
  <c r="H346" i="11"/>
  <c r="I346" i="11"/>
  <c r="J346" i="11"/>
  <c r="K346" i="11"/>
  <c r="E347" i="11"/>
  <c r="F347" i="11"/>
  <c r="G347" i="11"/>
  <c r="H347" i="11"/>
  <c r="I347" i="11"/>
  <c r="J347" i="11"/>
  <c r="K347" i="11"/>
  <c r="E348" i="11"/>
  <c r="F348" i="11"/>
  <c r="G348" i="11"/>
  <c r="H348" i="11"/>
  <c r="I348" i="11"/>
  <c r="J348" i="11"/>
  <c r="K348" i="11"/>
  <c r="E349" i="11"/>
  <c r="F349" i="11"/>
  <c r="G349" i="11"/>
  <c r="H349" i="11"/>
  <c r="I349" i="11"/>
  <c r="J349" i="11"/>
  <c r="K349" i="11"/>
  <c r="E350" i="11"/>
  <c r="F350" i="11"/>
  <c r="G350" i="11"/>
  <c r="H350" i="11"/>
  <c r="I350" i="11"/>
  <c r="J350" i="11"/>
  <c r="K350" i="11"/>
  <c r="E351" i="11"/>
  <c r="F351" i="11"/>
  <c r="G351" i="11"/>
  <c r="H351" i="11"/>
  <c r="I351" i="11"/>
  <c r="J351" i="11"/>
  <c r="K351" i="11"/>
  <c r="E352" i="11"/>
  <c r="F352" i="11"/>
  <c r="G352" i="11"/>
  <c r="H352" i="11"/>
  <c r="I352" i="11"/>
  <c r="J352" i="11"/>
  <c r="K352" i="11"/>
  <c r="E353" i="11"/>
  <c r="F353" i="11"/>
  <c r="G353" i="11"/>
  <c r="H353" i="11"/>
  <c r="I353" i="11"/>
  <c r="J353" i="11"/>
  <c r="K353" i="11"/>
  <c r="E354" i="11"/>
  <c r="F354" i="11"/>
  <c r="G354" i="11"/>
  <c r="H354" i="11"/>
  <c r="I354" i="11"/>
  <c r="J354" i="11"/>
  <c r="K354" i="11"/>
  <c r="E355" i="11"/>
  <c r="F355" i="11"/>
  <c r="G355" i="11"/>
  <c r="H355" i="11"/>
  <c r="I355" i="11"/>
  <c r="J355" i="11"/>
  <c r="K355" i="11"/>
  <c r="E356" i="11"/>
  <c r="F356" i="11"/>
  <c r="G356" i="11"/>
  <c r="H356" i="11"/>
  <c r="I356" i="11"/>
  <c r="J356" i="11"/>
  <c r="K356" i="11"/>
  <c r="E357" i="11"/>
  <c r="F357" i="11"/>
  <c r="G357" i="11"/>
  <c r="H357" i="11"/>
  <c r="I357" i="11"/>
  <c r="J357" i="11"/>
  <c r="K357" i="11"/>
  <c r="E358" i="11"/>
  <c r="F358" i="11"/>
  <c r="G358" i="11"/>
  <c r="H358" i="11"/>
  <c r="I358" i="11"/>
  <c r="J358" i="11"/>
  <c r="K358" i="11"/>
  <c r="E359" i="11"/>
  <c r="F359" i="11"/>
  <c r="G359" i="11"/>
  <c r="H359" i="11"/>
  <c r="I359" i="11"/>
  <c r="J359" i="11"/>
  <c r="K359" i="11"/>
  <c r="E360" i="11"/>
  <c r="F360" i="11"/>
  <c r="G360" i="11"/>
  <c r="H360" i="11"/>
  <c r="I360" i="11"/>
  <c r="J360" i="11"/>
  <c r="K360" i="11"/>
  <c r="E361" i="11"/>
  <c r="F361" i="11"/>
  <c r="G361" i="11"/>
  <c r="H361" i="11"/>
  <c r="I361" i="11"/>
  <c r="J361" i="11"/>
  <c r="K361" i="11"/>
  <c r="E362" i="11"/>
  <c r="F362" i="11"/>
  <c r="G362" i="11"/>
  <c r="H362" i="11"/>
  <c r="I362" i="11"/>
  <c r="J362" i="11"/>
  <c r="K362" i="11"/>
  <c r="E363" i="11"/>
  <c r="F363" i="11"/>
  <c r="G363" i="11"/>
  <c r="H363" i="11"/>
  <c r="I363" i="11"/>
  <c r="J363" i="11"/>
  <c r="K363" i="11"/>
  <c r="E364" i="11"/>
  <c r="F364" i="11"/>
  <c r="G364" i="11"/>
  <c r="H364" i="11"/>
  <c r="I364" i="11"/>
  <c r="J364" i="11"/>
  <c r="K364" i="11"/>
  <c r="E365" i="11"/>
  <c r="F365" i="11"/>
  <c r="G365" i="11"/>
  <c r="H365" i="11"/>
  <c r="I365" i="11"/>
  <c r="J365" i="11"/>
  <c r="K365" i="11"/>
  <c r="E366" i="11"/>
  <c r="F366" i="11"/>
  <c r="G366" i="11"/>
  <c r="H366" i="11"/>
  <c r="I366" i="11"/>
  <c r="J366" i="11"/>
  <c r="K366" i="11"/>
  <c r="E367" i="11"/>
  <c r="F367" i="11"/>
  <c r="G367" i="11"/>
  <c r="H367" i="11"/>
  <c r="I367" i="11"/>
  <c r="J367" i="11"/>
  <c r="K367" i="11"/>
  <c r="E368" i="11"/>
  <c r="F368" i="11"/>
  <c r="G368" i="11"/>
  <c r="H368" i="11"/>
  <c r="I368" i="11"/>
  <c r="J368" i="11"/>
  <c r="K368" i="11"/>
  <c r="E369" i="11"/>
  <c r="F369" i="11"/>
  <c r="G369" i="11"/>
  <c r="H369" i="11"/>
  <c r="I369" i="11"/>
  <c r="J369" i="11"/>
  <c r="K369" i="11"/>
  <c r="E370" i="11"/>
  <c r="F370" i="11"/>
  <c r="G370" i="11"/>
  <c r="H370" i="11"/>
  <c r="I370" i="11"/>
  <c r="J370" i="11"/>
  <c r="K370" i="11"/>
  <c r="E371" i="11"/>
  <c r="F371" i="11"/>
  <c r="G371" i="11"/>
  <c r="H371" i="11"/>
  <c r="I371" i="11"/>
  <c r="J371" i="11"/>
  <c r="K371" i="11"/>
  <c r="E372" i="11"/>
  <c r="F372" i="11"/>
  <c r="G372" i="11"/>
  <c r="H372" i="11"/>
  <c r="I372" i="11"/>
  <c r="J372" i="11"/>
  <c r="K372" i="11"/>
  <c r="E373" i="11"/>
  <c r="F373" i="11"/>
  <c r="G373" i="11"/>
  <c r="H373" i="11"/>
  <c r="I373" i="11"/>
  <c r="J373" i="11"/>
  <c r="K373" i="11"/>
  <c r="E374" i="11"/>
  <c r="F374" i="11"/>
  <c r="G374" i="11"/>
  <c r="H374" i="11"/>
  <c r="I374" i="11"/>
  <c r="J374" i="11"/>
  <c r="K374" i="11"/>
  <c r="E375" i="11"/>
  <c r="F375" i="11"/>
  <c r="G375" i="11"/>
  <c r="H375" i="11"/>
  <c r="I375" i="11"/>
  <c r="J375" i="11"/>
  <c r="K375" i="11"/>
  <c r="E376" i="11"/>
  <c r="F376" i="11"/>
  <c r="G376" i="11"/>
  <c r="H376" i="11"/>
  <c r="I376" i="11"/>
  <c r="J376" i="11"/>
  <c r="K376" i="11"/>
  <c r="E377" i="11"/>
  <c r="F377" i="11"/>
  <c r="G377" i="11"/>
  <c r="H377" i="11"/>
  <c r="I377" i="11"/>
  <c r="J377" i="11"/>
  <c r="K377" i="11"/>
  <c r="E378" i="11"/>
  <c r="F378" i="11"/>
  <c r="G378" i="11"/>
  <c r="H378" i="11"/>
  <c r="I378" i="11"/>
  <c r="J378" i="11"/>
  <c r="K378" i="11"/>
  <c r="E379" i="11"/>
  <c r="F379" i="11"/>
  <c r="G379" i="11"/>
  <c r="H379" i="11"/>
  <c r="I379" i="11"/>
  <c r="J379" i="11"/>
  <c r="K379" i="11"/>
  <c r="E380" i="11"/>
  <c r="F380" i="11"/>
  <c r="G380" i="11"/>
  <c r="H380" i="11"/>
  <c r="I380" i="11"/>
  <c r="J380" i="11"/>
  <c r="K380" i="11"/>
  <c r="E381" i="11"/>
  <c r="F381" i="11"/>
  <c r="G381" i="11"/>
  <c r="H381" i="11"/>
  <c r="I381" i="11"/>
  <c r="J381" i="11"/>
  <c r="K381" i="11"/>
  <c r="E382" i="11"/>
  <c r="F382" i="11"/>
  <c r="G382" i="11"/>
  <c r="H382" i="11"/>
  <c r="I382" i="11"/>
  <c r="J382" i="11"/>
  <c r="K382" i="11"/>
  <c r="E383" i="11"/>
  <c r="F383" i="11"/>
  <c r="G383" i="11"/>
  <c r="H383" i="11"/>
  <c r="I383" i="11"/>
  <c r="J383" i="11"/>
  <c r="K383" i="11"/>
  <c r="E384" i="11"/>
  <c r="F384" i="11"/>
  <c r="G384" i="11"/>
  <c r="H384" i="11"/>
  <c r="I384" i="11"/>
  <c r="J384" i="11"/>
  <c r="K384" i="11"/>
  <c r="E385" i="11"/>
  <c r="F385" i="11"/>
  <c r="G385" i="11"/>
  <c r="H385" i="11"/>
  <c r="I385" i="11"/>
  <c r="J385" i="11"/>
  <c r="K385" i="11"/>
  <c r="E386" i="11"/>
  <c r="F386" i="11"/>
  <c r="G386" i="11"/>
  <c r="H386" i="11"/>
  <c r="I386" i="11"/>
  <c r="J386" i="11"/>
  <c r="K386" i="11"/>
  <c r="E387" i="11"/>
  <c r="F387" i="11"/>
  <c r="G387" i="11"/>
  <c r="H387" i="11"/>
  <c r="I387" i="11"/>
  <c r="J387" i="11"/>
  <c r="K387" i="11"/>
  <c r="E388" i="11"/>
  <c r="F388" i="11"/>
  <c r="G388" i="11"/>
  <c r="H388" i="11"/>
  <c r="I388" i="11"/>
  <c r="J388" i="11"/>
  <c r="K388" i="11"/>
  <c r="E389" i="11"/>
  <c r="F389" i="11"/>
  <c r="G389" i="11"/>
  <c r="H389" i="11"/>
  <c r="I389" i="11"/>
  <c r="J389" i="11"/>
  <c r="K389" i="11"/>
  <c r="E390" i="11"/>
  <c r="F390" i="11"/>
  <c r="G390" i="11"/>
  <c r="H390" i="11"/>
  <c r="I390" i="11"/>
  <c r="J390" i="11"/>
  <c r="K390" i="11"/>
  <c r="E391" i="11"/>
  <c r="F391" i="11"/>
  <c r="G391" i="11"/>
  <c r="H391" i="11"/>
  <c r="I391" i="11"/>
  <c r="J391" i="11"/>
  <c r="K391" i="11"/>
  <c r="E392" i="11"/>
  <c r="F392" i="11"/>
  <c r="G392" i="11"/>
  <c r="H392" i="11"/>
  <c r="I392" i="11"/>
  <c r="J392" i="11"/>
  <c r="K392" i="11"/>
  <c r="E393" i="11"/>
  <c r="F393" i="11"/>
  <c r="G393" i="11"/>
  <c r="H393" i="11"/>
  <c r="I393" i="11"/>
  <c r="J393" i="11"/>
  <c r="K393" i="11"/>
  <c r="E394" i="11"/>
  <c r="F394" i="11"/>
  <c r="G394" i="11"/>
  <c r="H394" i="11"/>
  <c r="I394" i="11"/>
  <c r="J394" i="11"/>
  <c r="K394" i="11"/>
  <c r="E395" i="11"/>
  <c r="F395" i="11"/>
  <c r="G395" i="11"/>
  <c r="H395" i="11"/>
  <c r="I395" i="11"/>
  <c r="J395" i="11"/>
  <c r="K395" i="11"/>
  <c r="E396" i="11"/>
  <c r="F396" i="11"/>
  <c r="G396" i="11"/>
  <c r="H396" i="11"/>
  <c r="I396" i="11"/>
  <c r="J396" i="11"/>
  <c r="K396" i="11"/>
  <c r="E397" i="11"/>
  <c r="F397" i="11"/>
  <c r="G397" i="11"/>
  <c r="H397" i="11"/>
  <c r="I397" i="11"/>
  <c r="J397" i="11"/>
  <c r="K397" i="11"/>
  <c r="E398" i="11"/>
  <c r="F398" i="11"/>
  <c r="G398" i="11"/>
  <c r="H398" i="11"/>
  <c r="I398" i="11"/>
  <c r="J398" i="11"/>
  <c r="K398" i="11"/>
  <c r="E399" i="11"/>
  <c r="F399" i="11"/>
  <c r="G399" i="11"/>
  <c r="H399" i="11"/>
  <c r="I399" i="11"/>
  <c r="J399" i="11"/>
  <c r="K399" i="11"/>
  <c r="E400" i="11"/>
  <c r="F400" i="11"/>
  <c r="G400" i="11"/>
  <c r="H400" i="11"/>
  <c r="I400" i="11"/>
  <c r="J400" i="11"/>
  <c r="K400" i="11"/>
  <c r="E401" i="11"/>
  <c r="F401" i="11"/>
  <c r="G401" i="11"/>
  <c r="H401" i="11"/>
  <c r="I401" i="11"/>
  <c r="J401" i="11"/>
  <c r="K401" i="11"/>
  <c r="E402" i="11"/>
  <c r="F402" i="11"/>
  <c r="G402" i="11"/>
  <c r="H402" i="11"/>
  <c r="I402" i="11"/>
  <c r="J402" i="11"/>
  <c r="K402" i="11"/>
  <c r="E403" i="11"/>
  <c r="F403" i="11"/>
  <c r="G403" i="11"/>
  <c r="H403" i="11"/>
  <c r="I403" i="11"/>
  <c r="J403" i="11"/>
  <c r="K403" i="11"/>
  <c r="E404" i="11"/>
  <c r="F404" i="11"/>
  <c r="G404" i="11"/>
  <c r="H404" i="11"/>
  <c r="I404" i="11"/>
  <c r="J404" i="11"/>
  <c r="K404" i="11"/>
  <c r="E405" i="11"/>
  <c r="F405" i="11"/>
  <c r="G405" i="11"/>
  <c r="H405" i="11"/>
  <c r="I405" i="11"/>
  <c r="J405" i="11"/>
  <c r="K405" i="11"/>
  <c r="F307" i="11"/>
  <c r="G307" i="11"/>
  <c r="H307" i="11"/>
  <c r="I307" i="11"/>
  <c r="J307" i="11"/>
  <c r="K307" i="11"/>
  <c r="E307" i="11"/>
  <c r="A309" i="1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B309" i="1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385" i="11" s="1"/>
  <c r="B386" i="11" s="1"/>
  <c r="B387" i="11" s="1"/>
  <c r="B388" i="11" s="1"/>
  <c r="B389" i="11" s="1"/>
  <c r="B390" i="11" s="1"/>
  <c r="B391" i="11" s="1"/>
  <c r="B392" i="11" s="1"/>
  <c r="B393" i="11" s="1"/>
  <c r="B394" i="11" s="1"/>
  <c r="B395" i="11" s="1"/>
  <c r="B396" i="11" s="1"/>
  <c r="B397" i="11" s="1"/>
  <c r="B398" i="11" s="1"/>
  <c r="B399" i="11" s="1"/>
  <c r="B400" i="11" s="1"/>
  <c r="B401" i="11" s="1"/>
  <c r="B402" i="11" s="1"/>
  <c r="B403" i="11" s="1"/>
  <c r="B404" i="11" s="1"/>
  <c r="B405" i="11" s="1"/>
  <c r="B308" i="11"/>
  <c r="A308" i="11"/>
  <c r="K304" i="11"/>
  <c r="J304" i="11"/>
  <c r="K303" i="11"/>
  <c r="J303" i="11"/>
  <c r="K302" i="11"/>
  <c r="J302" i="11"/>
  <c r="K301" i="11"/>
  <c r="J301" i="11"/>
  <c r="K300" i="11"/>
  <c r="J300" i="11"/>
  <c r="K299" i="11"/>
  <c r="J299" i="11"/>
  <c r="K298" i="11"/>
  <c r="J298" i="11"/>
  <c r="K297" i="11"/>
  <c r="J297" i="11"/>
  <c r="K296" i="11"/>
  <c r="J296" i="11"/>
  <c r="K295" i="11"/>
  <c r="J295" i="11"/>
  <c r="K294" i="11"/>
  <c r="J294" i="11"/>
  <c r="K293" i="11"/>
  <c r="J293" i="11"/>
  <c r="K292" i="11"/>
  <c r="J292" i="11"/>
  <c r="K291" i="11"/>
  <c r="J291" i="11"/>
  <c r="K290" i="11"/>
  <c r="J290" i="11"/>
  <c r="K289" i="11"/>
  <c r="J289" i="11"/>
  <c r="K288" i="11"/>
  <c r="J288" i="11"/>
  <c r="K287" i="11"/>
  <c r="J287" i="11"/>
  <c r="K286" i="11"/>
  <c r="J286" i="11"/>
  <c r="K285" i="11"/>
  <c r="J285" i="11"/>
  <c r="K284" i="11"/>
  <c r="J284" i="11"/>
  <c r="K283" i="11"/>
  <c r="J283" i="11"/>
  <c r="K282" i="11"/>
  <c r="J282" i="11"/>
  <c r="K281" i="11"/>
  <c r="J281" i="11"/>
  <c r="K280" i="11"/>
  <c r="J280" i="11"/>
  <c r="K279" i="11"/>
  <c r="J279" i="11"/>
  <c r="K278" i="11"/>
  <c r="J278" i="11"/>
  <c r="K277" i="11"/>
  <c r="J277" i="11"/>
  <c r="K276" i="11"/>
  <c r="J276" i="11"/>
  <c r="K275" i="11"/>
  <c r="J275" i="11"/>
  <c r="K274" i="11"/>
  <c r="J274" i="11"/>
  <c r="K273" i="11"/>
  <c r="J273" i="11"/>
  <c r="K272" i="11"/>
  <c r="J272" i="11"/>
  <c r="K271" i="11"/>
  <c r="J271" i="11"/>
  <c r="K270" i="11"/>
  <c r="J270" i="11"/>
  <c r="K269" i="11"/>
  <c r="J269" i="11"/>
  <c r="K268" i="11"/>
  <c r="J268" i="11"/>
  <c r="K267" i="11"/>
  <c r="J267" i="11"/>
  <c r="K266" i="11"/>
  <c r="J266" i="11"/>
  <c r="K265" i="11"/>
  <c r="J265" i="11"/>
  <c r="K264" i="11"/>
  <c r="J264" i="11"/>
  <c r="K263" i="11"/>
  <c r="J263" i="11"/>
  <c r="K262" i="11"/>
  <c r="J262" i="11"/>
  <c r="K261" i="11"/>
  <c r="J261" i="11"/>
  <c r="K260" i="11"/>
  <c r="J260" i="11"/>
  <c r="K259" i="11"/>
  <c r="J259" i="11"/>
  <c r="K258" i="11"/>
  <c r="J258" i="11"/>
  <c r="K257" i="11"/>
  <c r="J257" i="11"/>
  <c r="K256" i="11"/>
  <c r="J256" i="11"/>
  <c r="K255" i="11"/>
  <c r="J255" i="11"/>
  <c r="K254" i="11"/>
  <c r="J254" i="11"/>
  <c r="K253" i="11"/>
  <c r="J253" i="11"/>
  <c r="K252" i="11"/>
  <c r="J252" i="11"/>
  <c r="K251" i="11"/>
  <c r="J251" i="11"/>
  <c r="K250" i="11"/>
  <c r="J250" i="11"/>
  <c r="K249" i="11"/>
  <c r="J249" i="11"/>
  <c r="K248" i="11"/>
  <c r="J248" i="11"/>
  <c r="K247" i="11"/>
  <c r="J247" i="11"/>
  <c r="K246" i="11"/>
  <c r="J246" i="11"/>
  <c r="K245" i="11"/>
  <c r="J245" i="11"/>
  <c r="K244" i="11"/>
  <c r="J244" i="11"/>
  <c r="K243" i="11"/>
  <c r="J243" i="11"/>
  <c r="K242" i="11"/>
  <c r="J242" i="11"/>
  <c r="K241" i="11"/>
  <c r="J241" i="11"/>
  <c r="K240" i="11"/>
  <c r="J240" i="11"/>
  <c r="K239" i="11"/>
  <c r="J239" i="11"/>
  <c r="K238" i="11"/>
  <c r="J238" i="11"/>
  <c r="K237" i="11"/>
  <c r="J237" i="11"/>
  <c r="K236" i="11"/>
  <c r="J236" i="11"/>
  <c r="K235" i="11"/>
  <c r="J235" i="11"/>
  <c r="K234" i="11"/>
  <c r="J234" i="11"/>
  <c r="K233" i="11"/>
  <c r="J233" i="11"/>
  <c r="K232" i="11"/>
  <c r="J232" i="11"/>
  <c r="K231" i="11"/>
  <c r="J231" i="11"/>
  <c r="K230" i="11"/>
  <c r="J230" i="11"/>
  <c r="K229" i="11"/>
  <c r="J229" i="11"/>
  <c r="K228" i="11"/>
  <c r="J228" i="11"/>
  <c r="K227" i="11"/>
  <c r="J227" i="11"/>
  <c r="K226" i="11"/>
  <c r="J226" i="11"/>
  <c r="K225" i="11"/>
  <c r="J225" i="11"/>
  <c r="K224" i="11"/>
  <c r="J224" i="11"/>
  <c r="K223" i="11"/>
  <c r="J223" i="11"/>
  <c r="K222" i="11"/>
  <c r="J222" i="11"/>
  <c r="K221" i="11"/>
  <c r="J221" i="11"/>
  <c r="K220" i="11"/>
  <c r="J220" i="11"/>
  <c r="K219" i="11"/>
  <c r="J219" i="11"/>
  <c r="K218" i="11"/>
  <c r="J218" i="11"/>
  <c r="K217" i="11"/>
  <c r="J217" i="11"/>
  <c r="K216" i="11"/>
  <c r="J216" i="11"/>
  <c r="K215" i="11"/>
  <c r="J215" i="11"/>
  <c r="K214" i="11"/>
  <c r="J214" i="11"/>
  <c r="K213" i="11"/>
  <c r="J213" i="11"/>
  <c r="K212" i="11"/>
  <c r="J212" i="11"/>
  <c r="K211" i="11"/>
  <c r="J211" i="11"/>
  <c r="K210" i="11"/>
  <c r="J210" i="11"/>
  <c r="K209" i="11"/>
  <c r="J209" i="11"/>
  <c r="K208" i="11"/>
  <c r="J208" i="11"/>
  <c r="K207" i="11"/>
  <c r="J207" i="11"/>
  <c r="B207" i="1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A207" i="1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K206" i="11"/>
  <c r="J206" i="11"/>
  <c r="K203" i="11"/>
  <c r="J203" i="11"/>
  <c r="K202" i="11"/>
  <c r="J202" i="11"/>
  <c r="K201" i="11"/>
  <c r="J201" i="11"/>
  <c r="K200" i="11"/>
  <c r="J200" i="11"/>
  <c r="K199" i="11"/>
  <c r="J199" i="11"/>
  <c r="K198" i="11"/>
  <c r="J198" i="11"/>
  <c r="K197" i="11"/>
  <c r="J197" i="11"/>
  <c r="K196" i="11"/>
  <c r="J196" i="11"/>
  <c r="K195" i="11"/>
  <c r="J195" i="11"/>
  <c r="K194" i="11"/>
  <c r="J194" i="11"/>
  <c r="K193" i="11"/>
  <c r="J193" i="11"/>
  <c r="K192" i="11"/>
  <c r="J192" i="11"/>
  <c r="K191" i="11"/>
  <c r="J191" i="11"/>
  <c r="K190" i="11"/>
  <c r="J190" i="11"/>
  <c r="K189" i="11"/>
  <c r="J189" i="11"/>
  <c r="K188" i="11"/>
  <c r="J188" i="11"/>
  <c r="K187" i="11"/>
  <c r="J187" i="11"/>
  <c r="K186" i="11"/>
  <c r="J186" i="11"/>
  <c r="K185" i="11"/>
  <c r="J185" i="11"/>
  <c r="K184" i="11"/>
  <c r="J184" i="11"/>
  <c r="K183" i="11"/>
  <c r="J183" i="11"/>
  <c r="K182" i="11"/>
  <c r="J182" i="11"/>
  <c r="K181" i="11"/>
  <c r="J181" i="11"/>
  <c r="K180" i="11"/>
  <c r="J180" i="11"/>
  <c r="K179" i="11"/>
  <c r="J179" i="11"/>
  <c r="K178" i="11"/>
  <c r="J178" i="11"/>
  <c r="K177" i="11"/>
  <c r="J177" i="11"/>
  <c r="K176" i="11"/>
  <c r="J176" i="11"/>
  <c r="K175" i="11"/>
  <c r="J175" i="11"/>
  <c r="K174" i="11"/>
  <c r="J174" i="1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60" i="11"/>
  <c r="J160" i="11"/>
  <c r="K159" i="11"/>
  <c r="J159" i="11"/>
  <c r="K158" i="11"/>
  <c r="J158" i="11"/>
  <c r="K157" i="11"/>
  <c r="J157" i="11"/>
  <c r="K156" i="11"/>
  <c r="J156" i="11"/>
  <c r="K155" i="11"/>
  <c r="J155" i="11"/>
  <c r="K154" i="11"/>
  <c r="J154" i="11"/>
  <c r="K153" i="11"/>
  <c r="J153" i="11"/>
  <c r="K152" i="11"/>
  <c r="J152" i="11"/>
  <c r="K151" i="11"/>
  <c r="J151" i="11"/>
  <c r="K150" i="11"/>
  <c r="J150" i="11"/>
  <c r="K149" i="11"/>
  <c r="J149" i="1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B106" i="1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A106" i="1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K105" i="11"/>
  <c r="J105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K4" i="11"/>
  <c r="J4" i="11"/>
  <c r="H301" i="10"/>
  <c r="H300" i="10"/>
  <c r="H297" i="10"/>
  <c r="H296" i="10"/>
  <c r="H295" i="10"/>
  <c r="H293" i="10"/>
  <c r="H292" i="10"/>
  <c r="H291" i="10"/>
  <c r="H290" i="10"/>
  <c r="H289" i="10"/>
  <c r="H288" i="10"/>
  <c r="H286" i="10"/>
  <c r="H284" i="10"/>
  <c r="H282" i="10"/>
  <c r="H281" i="10"/>
  <c r="H280" i="10"/>
  <c r="H279" i="10"/>
  <c r="H278" i="10"/>
  <c r="H276" i="10"/>
  <c r="H273" i="10"/>
  <c r="H272" i="10"/>
  <c r="H270" i="10"/>
  <c r="H268" i="10"/>
  <c r="H267" i="10"/>
  <c r="H266" i="10"/>
  <c r="H263" i="10"/>
  <c r="H262" i="10"/>
  <c r="H261" i="10"/>
  <c r="H260" i="10"/>
  <c r="H258" i="10"/>
  <c r="H256" i="10"/>
  <c r="H255" i="10"/>
  <c r="H253" i="10"/>
  <c r="H252" i="10"/>
  <c r="H251" i="10"/>
  <c r="H250" i="10"/>
  <c r="H249" i="10"/>
  <c r="H248" i="10"/>
  <c r="H247" i="10"/>
  <c r="H246" i="10"/>
  <c r="H242" i="10"/>
  <c r="H238" i="10"/>
  <c r="H237" i="10"/>
  <c r="H236" i="10"/>
  <c r="H234" i="10"/>
  <c r="H233" i="10"/>
  <c r="H230" i="10"/>
  <c r="H229" i="10"/>
  <c r="H228" i="10"/>
  <c r="H227" i="10"/>
  <c r="H226" i="10"/>
  <c r="H224" i="10"/>
  <c r="H219" i="10"/>
  <c r="H218" i="10"/>
  <c r="H215" i="10"/>
  <c r="H214" i="10"/>
  <c r="H213" i="10"/>
  <c r="H212" i="10"/>
  <c r="H211" i="10"/>
  <c r="H209" i="10"/>
  <c r="H208" i="10"/>
  <c r="H205" i="10"/>
  <c r="A205" i="10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H204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A105" i="10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H104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D28" i="8"/>
  <c r="C28" i="8"/>
  <c r="B28" i="8"/>
  <c r="D27" i="8"/>
  <c r="C27" i="8"/>
  <c r="B27" i="8"/>
  <c r="B206" i="9"/>
  <c r="B207" i="9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205" i="9"/>
  <c r="B106" i="9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105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5" i="9"/>
  <c r="D22" i="8"/>
  <c r="D25" i="8" s="1"/>
  <c r="C22" i="8"/>
  <c r="C25" i="8" s="1"/>
  <c r="B22" i="8"/>
  <c r="B25" i="8" s="1"/>
  <c r="D21" i="8"/>
  <c r="D24" i="8" s="1"/>
  <c r="C21" i="8"/>
  <c r="C24" i="8" s="1"/>
  <c r="B21" i="8"/>
  <c r="B24" i="8" s="1"/>
  <c r="B206" i="5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205" i="5"/>
  <c r="B106" i="5"/>
  <c r="B107" i="5"/>
  <c r="B108" i="5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105" i="5"/>
  <c r="B6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5" i="5"/>
  <c r="D14" i="8"/>
  <c r="D13" i="8"/>
  <c r="C14" i="8"/>
  <c r="C13" i="8"/>
  <c r="B14" i="8"/>
  <c r="B13" i="8"/>
  <c r="C21" i="3"/>
  <c r="D21" i="3"/>
  <c r="E21" i="3"/>
  <c r="F21" i="3"/>
  <c r="C22" i="3"/>
  <c r="D22" i="3"/>
  <c r="E22" i="3"/>
  <c r="F22" i="3"/>
  <c r="F19" i="3"/>
  <c r="F18" i="3"/>
  <c r="F17" i="3"/>
  <c r="E19" i="3"/>
  <c r="E18" i="3"/>
  <c r="E17" i="3"/>
  <c r="D19" i="3"/>
  <c r="D18" i="3"/>
  <c r="D17" i="3"/>
  <c r="C19" i="3"/>
  <c r="C18" i="3"/>
  <c r="C17" i="3"/>
  <c r="F9" i="3"/>
  <c r="F12" i="3" s="1"/>
  <c r="F8" i="3"/>
  <c r="F7" i="3"/>
  <c r="E9" i="3"/>
  <c r="E8" i="3"/>
  <c r="E7" i="3"/>
  <c r="D9" i="3"/>
  <c r="D8" i="3"/>
  <c r="D7" i="3"/>
  <c r="C9" i="3"/>
  <c r="C8" i="3"/>
  <c r="C7" i="3"/>
  <c r="F104" i="2"/>
  <c r="G104" i="2"/>
  <c r="H104" i="2"/>
  <c r="I104" i="2"/>
  <c r="J104" i="2"/>
  <c r="K104" i="2"/>
  <c r="L104" i="2"/>
  <c r="M104" i="2"/>
  <c r="N104" i="2"/>
  <c r="O104" i="2"/>
  <c r="P104" i="2"/>
  <c r="Q104" i="2"/>
  <c r="H9" i="3"/>
  <c r="H8" i="3"/>
  <c r="H7" i="3"/>
  <c r="G9" i="3"/>
  <c r="G8" i="3"/>
  <c r="G7" i="3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D2" i="2"/>
  <c r="A4" i="7"/>
  <c r="A4" i="6"/>
  <c r="D8" i="8"/>
  <c r="D7" i="8"/>
  <c r="C8" i="8"/>
  <c r="C7" i="8"/>
  <c r="B7" i="8"/>
  <c r="B10" i="8" s="1"/>
  <c r="B8" i="8"/>
  <c r="A4" i="8"/>
  <c r="I305" i="9"/>
  <c r="I306" i="9"/>
  <c r="I3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4" i="9"/>
  <c r="I226" i="9"/>
  <c r="I227" i="9"/>
  <c r="I228" i="9"/>
  <c r="I229" i="9"/>
  <c r="I230" i="9"/>
  <c r="I231" i="9"/>
  <c r="I233" i="9"/>
  <c r="I234" i="9"/>
  <c r="I236" i="9"/>
  <c r="I237" i="9"/>
  <c r="I238" i="9"/>
  <c r="I239" i="9"/>
  <c r="I240" i="9"/>
  <c r="I241" i="9"/>
  <c r="I243" i="9"/>
  <c r="I244" i="9"/>
  <c r="I245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7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2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6" i="9"/>
  <c r="I167" i="9"/>
  <c r="I168" i="9"/>
  <c r="I169" i="9"/>
  <c r="I170" i="9"/>
  <c r="I171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104" i="9"/>
  <c r="I5" i="9"/>
  <c r="I6" i="9"/>
  <c r="I7" i="9"/>
  <c r="I8" i="9"/>
  <c r="I9" i="9"/>
  <c r="I10" i="9"/>
  <c r="I11" i="9"/>
  <c r="I12" i="9"/>
  <c r="I13" i="9"/>
  <c r="I14" i="9"/>
  <c r="I15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4" i="9"/>
  <c r="K305" i="5"/>
  <c r="L305" i="5"/>
  <c r="K306" i="5"/>
  <c r="L306" i="5"/>
  <c r="L304" i="5"/>
  <c r="K304" i="5"/>
  <c r="K205" i="5"/>
  <c r="L205" i="5"/>
  <c r="K206" i="5"/>
  <c r="L206" i="5"/>
  <c r="K207" i="5"/>
  <c r="L207" i="5"/>
  <c r="K208" i="5"/>
  <c r="L208" i="5"/>
  <c r="K209" i="5"/>
  <c r="L209" i="5"/>
  <c r="K210" i="5"/>
  <c r="L210" i="5"/>
  <c r="K211" i="5"/>
  <c r="L211" i="5"/>
  <c r="K212" i="5"/>
  <c r="L212" i="5"/>
  <c r="K213" i="5"/>
  <c r="L213" i="5"/>
  <c r="K214" i="5"/>
  <c r="L214" i="5"/>
  <c r="K215" i="5"/>
  <c r="L215" i="5"/>
  <c r="K216" i="5"/>
  <c r="L216" i="5"/>
  <c r="K217" i="5"/>
  <c r="L217" i="5"/>
  <c r="K218" i="5"/>
  <c r="L218" i="5"/>
  <c r="K219" i="5"/>
  <c r="L219" i="5"/>
  <c r="K220" i="5"/>
  <c r="L220" i="5"/>
  <c r="K221" i="5"/>
  <c r="L221" i="5"/>
  <c r="K222" i="5"/>
  <c r="L222" i="5"/>
  <c r="K224" i="5"/>
  <c r="L224" i="5"/>
  <c r="K226" i="5"/>
  <c r="L226" i="5"/>
  <c r="K227" i="5"/>
  <c r="L227" i="5"/>
  <c r="K228" i="5"/>
  <c r="L228" i="5"/>
  <c r="K229" i="5"/>
  <c r="L229" i="5"/>
  <c r="K230" i="5"/>
  <c r="L230" i="5"/>
  <c r="K231" i="5"/>
  <c r="L231" i="5"/>
  <c r="K233" i="5"/>
  <c r="L233" i="5"/>
  <c r="K234" i="5"/>
  <c r="L234" i="5"/>
  <c r="K236" i="5"/>
  <c r="L236" i="5"/>
  <c r="K237" i="5"/>
  <c r="L237" i="5"/>
  <c r="K238" i="5"/>
  <c r="L238" i="5"/>
  <c r="K239" i="5"/>
  <c r="L239" i="5"/>
  <c r="K240" i="5"/>
  <c r="L240" i="5"/>
  <c r="K241" i="5"/>
  <c r="L241" i="5"/>
  <c r="K243" i="5"/>
  <c r="L243" i="5"/>
  <c r="K244" i="5"/>
  <c r="L244" i="5"/>
  <c r="K245" i="5"/>
  <c r="L245" i="5"/>
  <c r="K247" i="5"/>
  <c r="L247" i="5"/>
  <c r="K248" i="5"/>
  <c r="L248" i="5"/>
  <c r="K249" i="5"/>
  <c r="L249" i="5"/>
  <c r="K250" i="5"/>
  <c r="L250" i="5"/>
  <c r="K251" i="5"/>
  <c r="L251" i="5"/>
  <c r="K252" i="5"/>
  <c r="L252" i="5"/>
  <c r="K253" i="5"/>
  <c r="L253" i="5"/>
  <c r="K254" i="5"/>
  <c r="L254" i="5"/>
  <c r="K255" i="5"/>
  <c r="L255" i="5"/>
  <c r="K256" i="5"/>
  <c r="L256" i="5"/>
  <c r="K257" i="5"/>
  <c r="L257" i="5"/>
  <c r="K258" i="5"/>
  <c r="L258" i="5"/>
  <c r="K259" i="5"/>
  <c r="L259" i="5"/>
  <c r="K260" i="5"/>
  <c r="L260" i="5"/>
  <c r="K261" i="5"/>
  <c r="L261" i="5"/>
  <c r="K262" i="5"/>
  <c r="L262" i="5"/>
  <c r="K263" i="5"/>
  <c r="L263" i="5"/>
  <c r="K264" i="5"/>
  <c r="L264" i="5"/>
  <c r="K265" i="5"/>
  <c r="L265" i="5"/>
  <c r="K266" i="5"/>
  <c r="L266" i="5"/>
  <c r="K267" i="5"/>
  <c r="L267" i="5"/>
  <c r="K268" i="5"/>
  <c r="L268" i="5"/>
  <c r="K269" i="5"/>
  <c r="L269" i="5"/>
  <c r="K270" i="5"/>
  <c r="L270" i="5"/>
  <c r="K271" i="5"/>
  <c r="L271" i="5"/>
  <c r="K272" i="5"/>
  <c r="L272" i="5"/>
  <c r="K273" i="5"/>
  <c r="L273" i="5"/>
  <c r="K274" i="5"/>
  <c r="L274" i="5"/>
  <c r="K275" i="5"/>
  <c r="L275" i="5"/>
  <c r="K277" i="5"/>
  <c r="L277" i="5"/>
  <c r="K279" i="5"/>
  <c r="L279" i="5"/>
  <c r="K280" i="5"/>
  <c r="L280" i="5"/>
  <c r="K281" i="5"/>
  <c r="L281" i="5"/>
  <c r="K282" i="5"/>
  <c r="L282" i="5"/>
  <c r="K283" i="5"/>
  <c r="L283" i="5"/>
  <c r="K284" i="5"/>
  <c r="L284" i="5"/>
  <c r="K285" i="5"/>
  <c r="L285" i="5"/>
  <c r="K286" i="5"/>
  <c r="L286" i="5"/>
  <c r="K287" i="5"/>
  <c r="L287" i="5"/>
  <c r="K288" i="5"/>
  <c r="L288" i="5"/>
  <c r="K289" i="5"/>
  <c r="L289" i="5"/>
  <c r="K290" i="5"/>
  <c r="L290" i="5"/>
  <c r="K291" i="5"/>
  <c r="L291" i="5"/>
  <c r="K292" i="5"/>
  <c r="L292" i="5"/>
  <c r="K293" i="5"/>
  <c r="L293" i="5"/>
  <c r="K294" i="5"/>
  <c r="L294" i="5"/>
  <c r="K295" i="5"/>
  <c r="L295" i="5"/>
  <c r="K296" i="5"/>
  <c r="L296" i="5"/>
  <c r="K297" i="5"/>
  <c r="L297" i="5"/>
  <c r="K298" i="5"/>
  <c r="L298" i="5"/>
  <c r="K299" i="5"/>
  <c r="L299" i="5"/>
  <c r="K300" i="5"/>
  <c r="L300" i="5"/>
  <c r="K301" i="5"/>
  <c r="L301" i="5"/>
  <c r="L204" i="5"/>
  <c r="K204" i="5"/>
  <c r="K105" i="5"/>
  <c r="L105" i="5"/>
  <c r="K106" i="5"/>
  <c r="L106" i="5"/>
  <c r="K107" i="5"/>
  <c r="L107" i="5"/>
  <c r="K108" i="5"/>
  <c r="L108" i="5"/>
  <c r="K109" i="5"/>
  <c r="L109" i="5"/>
  <c r="K110" i="5"/>
  <c r="L110" i="5"/>
  <c r="K111" i="5"/>
  <c r="L111" i="5"/>
  <c r="K112" i="5"/>
  <c r="L112" i="5"/>
  <c r="K113" i="5"/>
  <c r="L113" i="5"/>
  <c r="K114" i="5"/>
  <c r="L114" i="5"/>
  <c r="K115" i="5"/>
  <c r="L115" i="5"/>
  <c r="K116" i="5"/>
  <c r="L116" i="5"/>
  <c r="K117" i="5"/>
  <c r="L117" i="5"/>
  <c r="K118" i="5"/>
  <c r="L118" i="5"/>
  <c r="K119" i="5"/>
  <c r="L119" i="5"/>
  <c r="K120" i="5"/>
  <c r="L120" i="5"/>
  <c r="K121" i="5"/>
  <c r="L121" i="5"/>
  <c r="K122" i="5"/>
  <c r="L122" i="5"/>
  <c r="K123" i="5"/>
  <c r="L123" i="5"/>
  <c r="K124" i="5"/>
  <c r="L124" i="5"/>
  <c r="K125" i="5"/>
  <c r="L125" i="5"/>
  <c r="K126" i="5"/>
  <c r="L126" i="5"/>
  <c r="K127" i="5"/>
  <c r="L127" i="5"/>
  <c r="K128" i="5"/>
  <c r="L128" i="5"/>
  <c r="K129" i="5"/>
  <c r="L129" i="5"/>
  <c r="K130" i="5"/>
  <c r="L130" i="5"/>
  <c r="K131" i="5"/>
  <c r="L131" i="5"/>
  <c r="K132" i="5"/>
  <c r="L132" i="5"/>
  <c r="K133" i="5"/>
  <c r="L133" i="5"/>
  <c r="K134" i="5"/>
  <c r="L134" i="5"/>
  <c r="K136" i="5"/>
  <c r="L136" i="5"/>
  <c r="K137" i="5"/>
  <c r="L137" i="5"/>
  <c r="K138" i="5"/>
  <c r="L138" i="5"/>
  <c r="K139" i="5"/>
  <c r="L139" i="5"/>
  <c r="K140" i="5"/>
  <c r="L140" i="5"/>
  <c r="K141" i="5"/>
  <c r="L141" i="5"/>
  <c r="K142" i="5"/>
  <c r="L142" i="5"/>
  <c r="K143" i="5"/>
  <c r="L143" i="5"/>
  <c r="K144" i="5"/>
  <c r="L144" i="5"/>
  <c r="K145" i="5"/>
  <c r="L145" i="5"/>
  <c r="K146" i="5"/>
  <c r="L146" i="5"/>
  <c r="K147" i="5"/>
  <c r="L147" i="5"/>
  <c r="K148" i="5"/>
  <c r="L148" i="5"/>
  <c r="K149" i="5"/>
  <c r="L149" i="5"/>
  <c r="K150" i="5"/>
  <c r="L150" i="5"/>
  <c r="K151" i="5"/>
  <c r="L151" i="5"/>
  <c r="K152" i="5"/>
  <c r="L152" i="5"/>
  <c r="K153" i="5"/>
  <c r="L153" i="5"/>
  <c r="K154" i="5"/>
  <c r="L154" i="5"/>
  <c r="K155" i="5"/>
  <c r="L155" i="5"/>
  <c r="K156" i="5"/>
  <c r="L156" i="5"/>
  <c r="K157" i="5"/>
  <c r="L157" i="5"/>
  <c r="K158" i="5"/>
  <c r="L158" i="5"/>
  <c r="K159" i="5"/>
  <c r="L159" i="5"/>
  <c r="K160" i="5"/>
  <c r="L160" i="5"/>
  <c r="K161" i="5"/>
  <c r="L161" i="5"/>
  <c r="K162" i="5"/>
  <c r="L162" i="5"/>
  <c r="K163" i="5"/>
  <c r="L163" i="5"/>
  <c r="K164" i="5"/>
  <c r="L164" i="5"/>
  <c r="K166" i="5"/>
  <c r="L166" i="5"/>
  <c r="K167" i="5"/>
  <c r="L167" i="5"/>
  <c r="K168" i="5"/>
  <c r="L168" i="5"/>
  <c r="K169" i="5"/>
  <c r="L169" i="5"/>
  <c r="K170" i="5"/>
  <c r="L170" i="5"/>
  <c r="K171" i="5"/>
  <c r="L171" i="5"/>
  <c r="K173" i="5"/>
  <c r="L173" i="5"/>
  <c r="K174" i="5"/>
  <c r="L174" i="5"/>
  <c r="K175" i="5"/>
  <c r="L175" i="5"/>
  <c r="K176" i="5"/>
  <c r="L176" i="5"/>
  <c r="K177" i="5"/>
  <c r="L177" i="5"/>
  <c r="K178" i="5"/>
  <c r="L178" i="5"/>
  <c r="K179" i="5"/>
  <c r="L179" i="5"/>
  <c r="K180" i="5"/>
  <c r="L180" i="5"/>
  <c r="K181" i="5"/>
  <c r="L181" i="5"/>
  <c r="K182" i="5"/>
  <c r="L182" i="5"/>
  <c r="K183" i="5"/>
  <c r="L183" i="5"/>
  <c r="K184" i="5"/>
  <c r="L184" i="5"/>
  <c r="K185" i="5"/>
  <c r="L185" i="5"/>
  <c r="K186" i="5"/>
  <c r="L186" i="5"/>
  <c r="K187" i="5"/>
  <c r="L187" i="5"/>
  <c r="K188" i="5"/>
  <c r="L188" i="5"/>
  <c r="K189" i="5"/>
  <c r="L189" i="5"/>
  <c r="K190" i="5"/>
  <c r="L190" i="5"/>
  <c r="K191" i="5"/>
  <c r="L191" i="5"/>
  <c r="K192" i="5"/>
  <c r="L192" i="5"/>
  <c r="K193" i="5"/>
  <c r="L193" i="5"/>
  <c r="K194" i="5"/>
  <c r="L194" i="5"/>
  <c r="K195" i="5"/>
  <c r="L195" i="5"/>
  <c r="K196" i="5"/>
  <c r="L196" i="5"/>
  <c r="K197" i="5"/>
  <c r="L197" i="5"/>
  <c r="K198" i="5"/>
  <c r="L198" i="5"/>
  <c r="K199" i="5"/>
  <c r="L199" i="5"/>
  <c r="K200" i="5"/>
  <c r="L200" i="5"/>
  <c r="K201" i="5"/>
  <c r="L201" i="5"/>
  <c r="L104" i="5"/>
  <c r="K10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37" i="5"/>
  <c r="L37" i="5"/>
  <c r="K38" i="5"/>
  <c r="L38" i="5"/>
  <c r="K39" i="5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55" i="5"/>
  <c r="L55" i="5"/>
  <c r="K56" i="5"/>
  <c r="L56" i="5"/>
  <c r="K57" i="5"/>
  <c r="L57" i="5"/>
  <c r="K58" i="5"/>
  <c r="L58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K77" i="5"/>
  <c r="L77" i="5"/>
  <c r="K78" i="5"/>
  <c r="L78" i="5"/>
  <c r="K79" i="5"/>
  <c r="L79" i="5"/>
  <c r="K80" i="5"/>
  <c r="L80" i="5"/>
  <c r="K81" i="5"/>
  <c r="L81" i="5"/>
  <c r="K82" i="5"/>
  <c r="L82" i="5"/>
  <c r="K83" i="5"/>
  <c r="L83" i="5"/>
  <c r="K84" i="5"/>
  <c r="L84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6" i="5"/>
  <c r="L96" i="5"/>
  <c r="K97" i="5"/>
  <c r="L97" i="5"/>
  <c r="K98" i="5"/>
  <c r="L98" i="5"/>
  <c r="K99" i="5"/>
  <c r="L99" i="5"/>
  <c r="K100" i="5"/>
  <c r="L100" i="5"/>
  <c r="K101" i="5"/>
  <c r="L101" i="5"/>
  <c r="L4" i="5"/>
  <c r="K4" i="5"/>
  <c r="B9" i="3"/>
  <c r="B8" i="3"/>
  <c r="A4" i="3"/>
  <c r="B7" i="3"/>
  <c r="D104" i="2"/>
  <c r="B18" i="3" s="1"/>
  <c r="E104" i="2"/>
  <c r="B19" i="3" s="1"/>
  <c r="R104" i="2"/>
  <c r="G17" i="3" s="1"/>
  <c r="S104" i="2"/>
  <c r="G18" i="3" s="1"/>
  <c r="T104" i="2"/>
  <c r="G19" i="3" s="1"/>
  <c r="U104" i="2"/>
  <c r="H17" i="3" s="1"/>
  <c r="V104" i="2"/>
  <c r="H18" i="3" s="1"/>
  <c r="W104" i="2"/>
  <c r="H19" i="3" s="1"/>
  <c r="C104" i="2"/>
  <c r="B17" i="3" s="1"/>
  <c r="F11" i="3" l="1"/>
  <c r="E11" i="3"/>
  <c r="E12" i="3"/>
  <c r="B11" i="8"/>
  <c r="D11" i="3"/>
  <c r="D18" i="7"/>
  <c r="B26" i="7"/>
  <c r="C27" i="7"/>
  <c r="D20" i="7"/>
  <c r="E29" i="7"/>
  <c r="D10" i="8"/>
  <c r="C12" i="3"/>
  <c r="B10" i="6"/>
  <c r="B19" i="7"/>
  <c r="C20" i="7"/>
  <c r="D29" i="7"/>
  <c r="B28" i="7"/>
  <c r="C21" i="7"/>
  <c r="E23" i="7"/>
  <c r="B27" i="7"/>
  <c r="B21" i="7"/>
  <c r="D23" i="7"/>
  <c r="E16" i="7"/>
  <c r="C15" i="7"/>
  <c r="D24" i="7"/>
  <c r="E25" i="7"/>
  <c r="B15" i="7"/>
  <c r="C16" i="7"/>
  <c r="D25" i="7"/>
  <c r="E18" i="7"/>
  <c r="B24" i="7"/>
  <c r="C17" i="7"/>
  <c r="D26" i="7"/>
  <c r="E27" i="7"/>
  <c r="B17" i="7"/>
  <c r="C26" i="7"/>
  <c r="D27" i="7"/>
  <c r="E20" i="7"/>
  <c r="B55" i="7"/>
  <c r="D17" i="7"/>
  <c r="C25" i="7"/>
  <c r="B43" i="7"/>
  <c r="E45" i="7"/>
  <c r="E15" i="7"/>
  <c r="C24" i="7"/>
  <c r="C42" i="7"/>
  <c r="E44" i="7"/>
  <c r="C54" i="7"/>
  <c r="E21" i="7"/>
  <c r="C47" i="7"/>
  <c r="D50" i="7"/>
  <c r="B20" i="7"/>
  <c r="E17" i="7"/>
  <c r="E50" i="7"/>
  <c r="D52" i="7"/>
  <c r="C29" i="7"/>
  <c r="D48" i="7"/>
  <c r="C52" i="7"/>
  <c r="B16" i="7"/>
  <c r="C28" i="7"/>
  <c r="D45" i="7"/>
  <c r="C56" i="7"/>
  <c r="C51" i="7"/>
  <c r="C19" i="7"/>
  <c r="B42" i="7"/>
  <c r="E48" i="7"/>
  <c r="B29" i="7"/>
  <c r="B25" i="7"/>
  <c r="B18" i="7"/>
  <c r="D16" i="7"/>
  <c r="B23" i="7"/>
  <c r="E28" i="7"/>
  <c r="E26" i="7"/>
  <c r="E24" i="7"/>
  <c r="D47" i="7"/>
  <c r="C18" i="7"/>
  <c r="E47" i="7"/>
  <c r="B53" i="7"/>
  <c r="C23" i="7"/>
  <c r="D28" i="7"/>
  <c r="B48" i="7"/>
  <c r="D46" i="7"/>
  <c r="C53" i="7"/>
  <c r="D21" i="7"/>
  <c r="B46" i="7"/>
  <c r="E43" i="7"/>
  <c r="B52" i="7"/>
  <c r="E19" i="7"/>
  <c r="D43" i="7"/>
  <c r="D15" i="7"/>
  <c r="D19" i="7"/>
  <c r="M102" i="13"/>
  <c r="M203" i="13" s="1"/>
  <c r="M105" i="13"/>
  <c r="M206" i="14"/>
  <c r="F57" i="15"/>
  <c r="M102" i="12"/>
  <c r="C10" i="6"/>
  <c r="C11" i="8"/>
  <c r="D10" i="6"/>
  <c r="D11" i="6"/>
  <c r="D12" i="3"/>
  <c r="B11" i="6"/>
  <c r="C15" i="8"/>
  <c r="C11" i="3"/>
  <c r="D15" i="8"/>
  <c r="C11" i="6"/>
  <c r="D16" i="8"/>
  <c r="C10" i="8"/>
  <c r="D11" i="8"/>
  <c r="B29" i="8"/>
  <c r="C29" i="8"/>
  <c r="B15" i="8"/>
  <c r="D29" i="8"/>
  <c r="B16" i="8"/>
  <c r="B30" i="8"/>
  <c r="C30" i="8"/>
  <c r="C16" i="8"/>
  <c r="D30" i="8"/>
  <c r="H21" i="3"/>
  <c r="H22" i="3"/>
  <c r="H11" i="3"/>
  <c r="G21" i="3"/>
  <c r="H12" i="3"/>
  <c r="B11" i="3"/>
  <c r="G11" i="3"/>
  <c r="G12" i="3"/>
  <c r="B12" i="3"/>
  <c r="G22" i="3"/>
  <c r="B21" i="3"/>
  <c r="B22" i="3"/>
</calcChain>
</file>

<file path=xl/sharedStrings.xml><?xml version="1.0" encoding="utf-8"?>
<sst xmlns="http://schemas.openxmlformats.org/spreadsheetml/2006/main" count="3214" uniqueCount="299">
  <si>
    <t>Enhed: Antal</t>
  </si>
  <si>
    <t>I alt</t>
  </si>
  <si>
    <t>67+</t>
  </si>
  <si>
    <t>80+</t>
  </si>
  <si>
    <t xml:space="preserve">I alt </t>
  </si>
  <si>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</si>
  <si>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</si>
  <si>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</si>
  <si>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</si>
  <si>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</si>
  <si>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</si>
  <si>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</si>
  <si>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</si>
  <si>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</si>
  <si>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</si>
  <si>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</si>
  <si>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</si>
  <si>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</si>
  <si>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</si>
  <si>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</si>
  <si>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</si>
  <si>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</si>
  <si>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</si>
  <si>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</si>
  <si>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</si>
  <si>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</si>
  <si>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</si>
  <si>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</si>
  <si>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</si>
  <si>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</si>
  <si>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</si>
  <si>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</si>
  <si>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</si>
  <si>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</si>
  <si>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Christiansø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</si>
  <si>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</si>
  <si>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</si>
  <si>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</si>
  <si>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</si>
  <si>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</si>
  <si>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</si>
  <si>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</si>
  <si>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</si>
  <si>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</si>
  <si>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</si>
  <si>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</si>
  <si>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</si>
  <si>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</si>
  <si>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</si>
  <si>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</si>
  <si>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</si>
  <si>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</si>
  <si>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</si>
  <si>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</si>
  <si>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</si>
  <si>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</si>
  <si>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</si>
  <si>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</si>
  <si>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</si>
  <si>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</si>
  <si>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</si>
  <si>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</si>
  <si>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</si>
  <si>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</si>
  <si>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</si>
  <si>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</si>
  <si>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</si>
  <si>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</si>
  <si>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</si>
  <si>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</si>
  <si>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</si>
  <si>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</si>
  <si>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</si>
  <si>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</si>
  <si>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</si>
  <si>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</si>
  <si>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</si>
  <si>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</si>
  <si>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</si>
  <si>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</si>
  <si>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</si>
  <si>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</si>
  <si>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</si>
  <si>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</si>
  <si>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</si>
  <si>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</si>
  <si>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</si>
  <si>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</si>
  <si>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</si>
  <si>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</si>
  <si>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</si>
  <si>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</si>
  <si>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</si>
  <si>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</si>
  <si>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</si>
  <si>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</si>
  <si>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</si>
  <si>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</si>
  <si>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</si>
  <si>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</si>
  <si>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</si>
  <si>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</si>
  <si>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</si>
  <si>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</si>
  <si>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Kilde: Statistikbanken.dk (BY2 og FRKM124) ultimo august 2024</t>
  </si>
  <si>
    <t>1. januar 2010</t>
  </si>
  <si>
    <t>1. januar 2024</t>
  </si>
  <si>
    <t>1. januar 2030</t>
  </si>
  <si>
    <t>Kommunenavn</t>
  </si>
  <si>
    <t>Nordfyn</t>
  </si>
  <si>
    <t>Vesthimmerland</t>
  </si>
  <si>
    <t>Kommunenummer</t>
  </si>
  <si>
    <t>Liste over kommuner</t>
  </si>
  <si>
    <t>Find kommune i listen nedenfor og skriv kommunenummeret i det grønne felt:</t>
  </si>
  <si>
    <t>Kommunekode</t>
  </si>
  <si>
    <t>Heraf 67+ årige</t>
  </si>
  <si>
    <t>Heraf 80+ årige</t>
  </si>
  <si>
    <t>Dataark 2: Befolkningen 1. januar efter kommune og tid</t>
  </si>
  <si>
    <t>Dataark 1: Kommunekoder</t>
  </si>
  <si>
    <t>Antal personer</t>
  </si>
  <si>
    <t>Procent</t>
  </si>
  <si>
    <t>Landsplan</t>
  </si>
  <si>
    <t>Enhed: Timer pr. uge</t>
  </si>
  <si>
    <t>67-69 år</t>
  </si>
  <si>
    <t>70-74 år</t>
  </si>
  <si>
    <t>75-79 år</t>
  </si>
  <si>
    <t>80-84 år</t>
  </si>
  <si>
    <t>85-89 år</t>
  </si>
  <si>
    <t>90 år og derover</t>
  </si>
  <si>
    <t>Visiterede timer i alt</t>
  </si>
  <si>
    <t>2023</t>
  </si>
  <si>
    <t>..</t>
  </si>
  <si>
    <t>2021</t>
  </si>
  <si>
    <t>2015</t>
  </si>
  <si>
    <t>Kilde: Statistikbanken.dk (AED022) primo september 2024</t>
  </si>
  <si>
    <t>Hele landet</t>
  </si>
  <si>
    <t>67 år og derover</t>
  </si>
  <si>
    <t>Modtagere af hjemmehjælp i alt</t>
  </si>
  <si>
    <t>Kilde: Statistikbanken.dk (AED06), primo september 2024</t>
  </si>
  <si>
    <t>Dataark 3. Hjemmehjælp, visiterede personer efter ydelsestype, tid, område og alder</t>
  </si>
  <si>
    <t>Dataark 4. Hjemmehjælp, visiteret tid efter ydelsestype, tid, område og alder</t>
  </si>
  <si>
    <t>Hjemmepleje til ældre i eget hjem</t>
  </si>
  <si>
    <t>Antal 67+ årige, som modtager hjemmehjælp i kommunen</t>
  </si>
  <si>
    <t>Befolkning i kommunen i alt (alle aldersgrupper)</t>
  </si>
  <si>
    <t>67+ årige som andel af hele befolkningen i kommunen</t>
  </si>
  <si>
    <t>80+ årige som andel af hele befolkningen i kommunen</t>
  </si>
  <si>
    <t>Befolkning på landsplan i alt (alle aldersgrupper)</t>
  </si>
  <si>
    <t>67+ årige som andel af hele befolkningen på landsplan</t>
  </si>
  <si>
    <t>80+ årige som andel af hele befolkningen på landsplan</t>
  </si>
  <si>
    <t>Antal timer pr. uge</t>
  </si>
  <si>
    <t>Andel 67+ årige, som modtager hjemmehjælp i kommunen</t>
  </si>
  <si>
    <t>Gns. antal visitererede timer pr. 67+ årig hjemmehjælpsmodtager</t>
  </si>
  <si>
    <t>Gns. antal visitererede timer pr. 80+ årig hjemmehjælpsmodtager</t>
  </si>
  <si>
    <t xml:space="preserve">Befolkning pr. 1. januar </t>
  </si>
  <si>
    <t>Kilde: Danmarks Statistik, Statistikbanken.dk (BY2 og FRKM124) primo september 2024</t>
  </si>
  <si>
    <t>Antal 80+ årige, som modtager hjemmehjælp i kommunen</t>
  </si>
  <si>
    <t>Andel 80+ årige, som modtager hjemmehjælp i kommunen</t>
  </si>
  <si>
    <t>Ældre på plejehjem</t>
  </si>
  <si>
    <t>Antal 67+ årige i kommunen, som bor på plejehjem</t>
  </si>
  <si>
    <t>Antal 80+ årige i kommunen, som bor på plejehjem</t>
  </si>
  <si>
    <t>Andel 67+ årige i kommunen, som bor på plejehjem</t>
  </si>
  <si>
    <t>Andel 80+ årige i kommunen, som bor på plejehjem</t>
  </si>
  <si>
    <t>Antal 67+ årige på landsplan, som bor på plejehjem</t>
  </si>
  <si>
    <t>Antal 80+ årige på landsplan, som bor på plejehjem</t>
  </si>
  <si>
    <t>Andel 67+ årige på landsplan, som bor på plejehjem</t>
  </si>
  <si>
    <t>Andel 80+ årige på landsplan, som bor på plejehjem</t>
  </si>
  <si>
    <t>2024*</t>
  </si>
  <si>
    <t>*) Budgettal</t>
  </si>
  <si>
    <t>Kommunale serviceudgifter på ældreområdet (2024-priser)</t>
  </si>
  <si>
    <t>1. januar 2015</t>
  </si>
  <si>
    <t>1. januar 2018</t>
  </si>
  <si>
    <t>1. januar 2021</t>
  </si>
  <si>
    <t>1. januar 2023</t>
  </si>
  <si>
    <t>Visitererede timers hjemmehjælp til 67+ årige i kommunen i alt</t>
  </si>
  <si>
    <t>Visitererede timers hjemmehjælp til 80+ årige i kommunen i alt</t>
  </si>
  <si>
    <t>Visitererede timers hjemmehjælp til 67+ årige på landsplan i alt</t>
  </si>
  <si>
    <t>Visitererede timers hjemmehjælp til 80+ årige på landsplan i alt</t>
  </si>
  <si>
    <t>Gns. antal visitererede timer pr. 67+ årig hjemmehjælpsmodtager på landsplan</t>
  </si>
  <si>
    <t>Gns. antal visitererede timer pr. 80+ årig hjemmehjælpsmodtager på landsplan</t>
  </si>
  <si>
    <t>Andel 67+ årige, som modtager hjemmehjælp på landsplan</t>
  </si>
  <si>
    <t>Andel 80+ årige, som modtager hjemmehjælp på landsplan</t>
  </si>
  <si>
    <t>Antal 67+ årige, som modtager hjemmehjælp på landsplan</t>
  </si>
  <si>
    <t>Antal 80+ årige, som modtager hjemmehjælp på landsplan</t>
  </si>
  <si>
    <t>Kilde: Danmarks Statistik, Statistikbanken.dk (AED06, AED022 og BY2), primo september 2024</t>
  </si>
  <si>
    <t>Statistikken belyser det antal personer, der er visiteret til hjemmehjælp i eget hjem af kommunen, og det antal ugentlige timer, som visitationen omfatter. Køretid er som udgangspunkt ikke indregnet.</t>
  </si>
  <si>
    <t>Dataark 5. Hjemmehjælp i plejebolig/plejehjem, visiterede personer efter tid, område og alder</t>
  </si>
  <si>
    <t>.</t>
  </si>
  <si>
    <t>Kilde: Statistikbanken.dk (AED07) primo september 2024</t>
  </si>
  <si>
    <t>67-74 år</t>
  </si>
  <si>
    <t>Plejehjem</t>
  </si>
  <si>
    <t>Dataark 6. Indskrevne i pleje- og ældreboliger efter foranstaltningsart, tid, område og alder</t>
  </si>
  <si>
    <t>Plejeboliger  fortrinsvis til ældre (2006-)</t>
  </si>
  <si>
    <t>Friplejeboliger (2009-)</t>
  </si>
  <si>
    <t>Kilde: Statistikbanken.dk (RESI01) primo september 2024</t>
  </si>
  <si>
    <t>Kilde: Danmarks Statistik, Statistikbanken.dk (RESI01 (2015), AED07 (2021 og 2023) og BY2), primo september 2024</t>
  </si>
  <si>
    <t>Statistikken belyser det antal personer, der bor på plejehjem/plejebolig visiteret af kommunen.</t>
  </si>
  <si>
    <t>Nøgletal om kommunernes ældrepleje</t>
  </si>
  <si>
    <t>.. og #VÆRDI betyder, at tallet ikke er tilgængeligt for den pågældende kommune.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</si>
  <si>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</si>
  <si>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</si>
  <si>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</si>
  <si>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</si>
  <si>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</si>
  <si>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</si>
  <si>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</si>
  <si>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Løbende priser (1.000 kr.)</t>
  </si>
  <si>
    <t>I alt (netto)</t>
  </si>
  <si>
    <t>1 Driftskonti</t>
  </si>
  <si>
    <t>2018</t>
  </si>
  <si>
    <t>2024</t>
  </si>
  <si>
    <t>Dataark 8. Kommunernes budgetter, funktioner efter prisenhed, art, dranst, tid, kommune og funktion</t>
  </si>
  <si>
    <t>Dataark 7a. Kommunernes regnskaber på funktioner efter prisenhed, art, dranst, tid, område og funktion</t>
  </si>
  <si>
    <t>Dataark 7b. Kommunernes regnskaber på funktioner efter prisenhed, art, dranst, tid, område og funktion</t>
  </si>
  <si>
    <t>Kommuner</t>
  </si>
  <si>
    <t>Regioner / amter</t>
  </si>
  <si>
    <t>(ny pl)</t>
  </si>
  <si>
    <t>inkl. overførsler</t>
  </si>
  <si>
    <t>ekskl. overførsler</t>
  </si>
  <si>
    <t>service ekskl. overførsler</t>
  </si>
  <si>
    <t>anlæg</t>
  </si>
  <si>
    <t>inkl. medicin</t>
  </si>
  <si>
    <t>ekskl. medicin</t>
  </si>
  <si>
    <t>sundhed ekskl. medicin</t>
  </si>
  <si>
    <t>regional udvikling</t>
  </si>
  <si>
    <t>regional anlæg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</si>
  <si>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</si>
  <si>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</si>
  <si>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</si>
  <si>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</si>
  <si>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</si>
  <si>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</si>
  <si>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</si>
  <si>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</si>
  <si>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</si>
  <si>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</si>
  <si>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</si>
  <si>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</si>
  <si>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</si>
  <si>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</si>
  <si>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</si>
  <si>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</si>
  <si>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</si>
  <si>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</si>
  <si>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 xml:space="preserve">2006-2007 </t>
  </si>
  <si>
    <t>2007-2008</t>
  </si>
  <si>
    <t xml:space="preserve">2008-2009 </t>
  </si>
  <si>
    <t xml:space="preserve">2009-2010 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</si>
  <si>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</si>
  <si>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</si>
  <si>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</si>
  <si>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</si>
  <si>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</si>
  <si>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</si>
  <si>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</si>
  <si>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</si>
  <si>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</si>
  <si>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</si>
  <si>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</si>
  <si>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</si>
  <si>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</si>
  <si>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2023-2024*</t>
  </si>
  <si>
    <t>2023-2024**</t>
  </si>
  <si>
    <t>2024-2025*</t>
  </si>
  <si>
    <t>2024-2025**</t>
  </si>
  <si>
    <t>* Skøn fra kommende skrivelse G.1-3, Budgetvejledning 2025</t>
  </si>
  <si>
    <t>** Skøn fra ØA25</t>
  </si>
  <si>
    <t>Det er kun fra 1997 og frem, der er opgørelser af pl ekskl. overførsler og medicin, før er det inkl. disse</t>
  </si>
  <si>
    <t>Fra og med 2009-2010 indførtes der nye pl, fx på hhv. service og anlæg</t>
  </si>
  <si>
    <t>2018-2024</t>
  </si>
  <si>
    <t>Opregning til 2024-priser (serviceudgifter ekskl. overførsler)</t>
  </si>
  <si>
    <t>2021-2024</t>
  </si>
  <si>
    <t>2023-2024</t>
  </si>
  <si>
    <t>Dataark 9. Pris- og lønskøn</t>
  </si>
  <si>
    <t>Kilde: KL, https://www.kl.dk/oekonomi-og-administration/oekonomi-og-styring/kommunal-oekonomi-a-z#pris-og-loenskoen-til-brug-for-budgetlaegningen-f5 (primo september 2024)</t>
  </si>
  <si>
    <t>2024-priser (mio. kr.)</t>
  </si>
  <si>
    <t>Kilde: Statistikbanken.dk (REGK31) og pris- og lønskøn på KL's hjemmeside primo september 2024</t>
  </si>
  <si>
    <t>Kilde: Statistikbanken.dk (REGK31) primo september 2024</t>
  </si>
  <si>
    <t>Kilde: Statistikbanken.dk (BUDK32) primo september 2024</t>
  </si>
  <si>
    <t>Løbende priser (mio. kr.)</t>
  </si>
  <si>
    <t>Nettodriftsudgifter i alt, mio. kr.</t>
  </si>
  <si>
    <t>Nettodriftsudgifter pr. 67+ årig, kr.</t>
  </si>
  <si>
    <t>Kilde: Danmarks Statistik, Statistikbanken.dk (REGK31, BUDK32 og BY2) og pl-indeks offentliggjort af KL, primo september 2024</t>
  </si>
  <si>
    <t>Hjemmehjælp til ældre i eget hjem (5.30.26)</t>
  </si>
  <si>
    <t>Hjemmesygepleje (5.30.28)</t>
  </si>
  <si>
    <t>Hjælpemidler, hjælp til boligindretning og transport (5.30.31)</t>
  </si>
  <si>
    <t>Plejevederlag til pårørende mv. ved pasning af døende (5.30.32)</t>
  </si>
  <si>
    <t>Aktiviteter og forebyggelse målrettet ældre, aflastning af pårørende og midlertidige pladser (5.30.29)</t>
  </si>
  <si>
    <t>Pleje og omsorg til ældre på plejehjem (5.30.27)</t>
  </si>
  <si>
    <t>Når du har skrevet kommunenummer i det grønne felt, kan du se tal for kommunen og på landsplan i fanearkene 'Befolkning', 'Hjemmepleje', 'Plejehjem' og 'Ældreudgifter'. Fanearkene af låst for at undgå tastefejl. De kan låses op med koden 'Datapakke'.</t>
  </si>
  <si>
    <t>Du kan vælge at printe regnearket som en rapport ved at gå ind under 'Filer' i bjælken øverst til venstre, vælge 'Udskriv' og 'Udskriv hel projektmappe' under udskriftsindstillinger. Du kan også udskrive hvert faneark for sig ved at gå ind under 'Filer' i bjælken øverst til venstre og vælge 'Udskriv'.</t>
  </si>
  <si>
    <t>Udgifter til tilbud til ældre i kommunen i alt</t>
  </si>
  <si>
    <t>Udgifter til tilbud til ældre i kommunen pr. 67+ årig</t>
  </si>
  <si>
    <t>Nettodriftsudgifter pr. 80+ årig**, kr.</t>
  </si>
  <si>
    <t>Udgifter til tilbud til ældre i kommunen pr. 80+ årig**</t>
  </si>
  <si>
    <t>Udgifter til tilbud til ældre på landsplan i alt</t>
  </si>
  <si>
    <t>Udgifter til tilbud til ældre på landsplan pr. 67+ årig</t>
  </si>
  <si>
    <t>Udgifter til tilbud til ældre på landsplan pr. 80+ årig**</t>
  </si>
  <si>
    <t>Statistikken viser nettodriftsudgifter (udgifter minus indtægter) på hovedfunktion 5.30. Tilbud til ældre i kommunernes regnskab/budget.</t>
  </si>
  <si>
    <t>**) Angiver udgifter til tilbud til ældre (67+ årige) divideret med antal 80+ årige. Udgifter til 80+ årige kan ikke opgøres særskilt.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</si>
</sst>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Georgia"/>
      <family val="2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b/>
      <sz val="20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4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  <font>
      <sz val="20"/>
      <color theme="1"/>
      <name val="Georgia"/>
      <family val="1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name val="Georgia"/>
      <family val="1"/>
    </font>
    <font>
      <b/>
      <sz val="9"/>
      <color theme="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A07A"/>
        <bgColor rgb="FFFFA07A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00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6" fillId="0" borderId="0" xfId="0" applyFont="1"/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0" fontId="2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2" fillId="0" borderId="0" xfId="0" applyFont="1" applyAlignment="1">
      <alignment vertical="distributed"/>
    </xf>
    <xf numFmtId="0" fontId="0" fillId="0" borderId="1" xfId="0" applyBorder="1" applyAlignment="1">
      <alignment vertical="distributed"/>
    </xf>
    <xf numFmtId="0" fontId="2" fillId="0" borderId="1" xfId="0" applyFont="1" applyBorder="1" applyAlignment="1">
      <alignment vertical="distributed"/>
    </xf>
    <xf numFmtId="0" fontId="0" fillId="0" borderId="0" xfId="0" applyAlignment="1">
      <alignment vertical="distributed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3" borderId="0" xfId="0" applyFill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left"/>
    </xf>
    <xf numFmtId="0" fontId="12" fillId="2" borderId="1" xfId="0" applyFont="1" applyFill="1" applyBorder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/>
    <xf numFmtId="0" fontId="16" fillId="0" borderId="0" xfId="0" applyFont="1" applyAlignment="1">
      <alignment horizontal="center"/>
    </xf>
    <xf numFmtId="0" fontId="0" fillId="5" borderId="0" xfId="0" applyFill="1"/>
    <xf numFmtId="0" fontId="17" fillId="0" borderId="0" xfId="0" applyFont="1"/>
    <xf numFmtId="0" fontId="4" fillId="0" borderId="0" xfId="0" applyFont="1"/>
    <xf numFmtId="0" fontId="15" fillId="0" borderId="0" xfId="0" applyFont="1" applyAlignment="1">
      <alignment vertical="distributed"/>
    </xf>
    <xf numFmtId="0" fontId="14" fillId="0" borderId="0" xfId="0" applyFont="1" applyAlignment="1">
      <alignment vertical="distributed"/>
    </xf>
    <xf numFmtId="0" fontId="2" fillId="0" borderId="0" xfId="0" applyFont="1" applyBorder="1" applyAlignment="1">
      <alignment vertical="distributed"/>
    </xf>
    <xf numFmtId="0" fontId="0" fillId="0" borderId="0" xfId="0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3" fontId="0" fillId="0" borderId="1" xfId="0" applyNumberFormat="1" applyBorder="1" applyAlignment="1">
      <alignment horizontal="center" vertical="distributed"/>
    </xf>
    <xf numFmtId="3" fontId="0" fillId="0" borderId="1" xfId="0" applyNumberFormat="1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distributed"/>
    </xf>
    <xf numFmtId="3" fontId="2" fillId="0" borderId="1" xfId="0" applyNumberFormat="1" applyFont="1" applyBorder="1" applyAlignment="1">
      <alignment horizontal="center" vertical="distributed"/>
    </xf>
    <xf numFmtId="0" fontId="4" fillId="0" borderId="0" xfId="0" applyFont="1" applyAlignment="1">
      <alignment vertical="distributed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/>
    <xf numFmtId="0" fontId="0" fillId="0" borderId="0" xfId="0" applyAlignment="1"/>
    <xf numFmtId="0" fontId="0" fillId="0" borderId="0" xfId="0" applyFont="1" applyAlignment="1">
      <alignment vertical="distributed"/>
    </xf>
    <xf numFmtId="0" fontId="12" fillId="0" borderId="3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6" borderId="1" xfId="0" applyFon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/>
    <xf numFmtId="0" fontId="4" fillId="0" borderId="0" xfId="0" applyFont="1" applyAlignment="1"/>
    <xf numFmtId="0" fontId="0" fillId="0" borderId="0" xfId="0" applyFill="1" applyBorder="1" applyAlignment="1">
      <alignment vertical="distributed"/>
    </xf>
    <xf numFmtId="0" fontId="0" fillId="0" borderId="0" xfId="0" applyBorder="1" applyAlignment="1">
      <alignment vertical="distributed"/>
    </xf>
    <xf numFmtId="0" fontId="0" fillId="0" borderId="0" xfId="0" applyFill="1" applyBorder="1" applyAlignment="1"/>
    <xf numFmtId="0" fontId="18" fillId="6" borderId="1" xfId="0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0" fontId="3" fillId="0" borderId="0" xfId="0" applyFont="1" applyBorder="1" applyAlignment="1">
      <alignment vertical="distributed"/>
    </xf>
    <xf numFmtId="0" fontId="0" fillId="0" borderId="4" xfId="0" applyBorder="1" applyAlignment="1">
      <alignment vertical="distributed"/>
    </xf>
    <xf numFmtId="0" fontId="0" fillId="0" borderId="5" xfId="0" applyBorder="1" applyAlignment="1">
      <alignment vertical="distributed"/>
    </xf>
    <xf numFmtId="0" fontId="4" fillId="0" borderId="0" xfId="0" applyFont="1" applyAlignment="1">
      <alignment vertical="distributed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11" fillId="0" borderId="0" xfId="0" applyFont="1" applyAlignment="1"/>
    <xf numFmtId="0" fontId="3" fillId="0" borderId="0" xfId="0" applyFont="1" applyAlignment="1"/>
    <xf numFmtId="0" fontId="16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www.aeldresagen.dk/-/media/aeldresagen-dk/04-om-aeldre-sagen/identity/autosignatur/aeldresagen-logo-127x22" TargetMode="External"/><Relationship Id="rId1" Type="http://schemas.openxmlformats.org/officeDocument/2006/relationships/hyperlink" Target="https://aeldresagen.d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www.aeldresagen.dk/-/media/aeldresagen-dk/04-om-aeldre-sagen/identity/autosignatur/aeldresagen-logo-127x22" TargetMode="External"/><Relationship Id="rId1" Type="http://schemas.openxmlformats.org/officeDocument/2006/relationships/hyperlink" Target="https://aeldresagen.d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s://www.aeldresagen.dk/-/media/aeldresagen-dk/04-om-aeldre-sagen/identity/autosignatur/aeldresagen-logo-127x22" TargetMode="External"/><Relationship Id="rId1" Type="http://schemas.openxmlformats.org/officeDocument/2006/relationships/hyperlink" Target="https://aeldresagen.dk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s://www.aeldresagen.dk/-/media/aeldresagen-dk/04-om-aeldre-sagen/identity/autosignatur/aeldresagen-logo-127x22" TargetMode="External"/><Relationship Id="rId1" Type="http://schemas.openxmlformats.org/officeDocument/2006/relationships/hyperlink" Target="https://aeldresagen.dk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s://www.aeldresagen.dk/-/media/aeldresagen-dk/04-om-aeldre-sagen/identity/autosignatur/aeldresagen-logo-127x22" TargetMode="External"/><Relationship Id="rId1" Type="http://schemas.openxmlformats.org/officeDocument/2006/relationships/hyperlink" Target="https://aeldresagen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120650</xdr:rowOff>
    </xdr:from>
    <xdr:to>
      <xdr:col>0</xdr:col>
      <xdr:colOff>1276350</xdr:colOff>
      <xdr:row>0</xdr:row>
      <xdr:rowOff>330200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DC2C6-A39E-200B-E4CD-6C64B5FDB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1212850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120650</xdr:rowOff>
    </xdr:from>
    <xdr:to>
      <xdr:col>0</xdr:col>
      <xdr:colOff>1276350</xdr:colOff>
      <xdr:row>0</xdr:row>
      <xdr:rowOff>330200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9DD61-EFE7-4096-929D-9DAE2BB0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1212850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120650</xdr:rowOff>
    </xdr:from>
    <xdr:to>
      <xdr:col>0</xdr:col>
      <xdr:colOff>1276350</xdr:colOff>
      <xdr:row>0</xdr:row>
      <xdr:rowOff>330200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31CBD-FBE4-4BF3-B88E-E7392AC30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1212850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120650</xdr:rowOff>
    </xdr:from>
    <xdr:to>
      <xdr:col>0</xdr:col>
      <xdr:colOff>1276350</xdr:colOff>
      <xdr:row>0</xdr:row>
      <xdr:rowOff>330200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45C1A-9D58-42DF-BA88-5DEDACD8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1212850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120650</xdr:rowOff>
    </xdr:from>
    <xdr:to>
      <xdr:col>0</xdr:col>
      <xdr:colOff>1276350</xdr:colOff>
      <xdr:row>0</xdr:row>
      <xdr:rowOff>330200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92501-38B5-4E5B-BC15-81CEFAE6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0650"/>
          <a:ext cx="1212850" cy="209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E3FA-8729-4BA0-9340-DFA64B9CBDF0}">
  <sheetPr>
    <pageSetUpPr fitToPage="1"/>
  </sheetPr>
  <dimension ref="A1:F58"/>
  <sheetViews>
    <sheetView tabSelected="1" workbookViewId="0">
      <selection activeCell="A5" sqref="A5:F5"/>
    </sheetView>
  </sheetViews>
  <sheetFormatPr defaultRowHeight="14.25" x14ac:dyDescent="0.2"/>
  <cols>
    <col min="1" max="1" width="18.109375" customWidth="1"/>
    <col min="2" max="2" width="18.44140625" customWidth="1"/>
    <col min="4" max="4" width="18.88671875" customWidth="1"/>
    <col min="5" max="5" width="19" customWidth="1"/>
    <col min="6" max="6" width="11.5546875" customWidth="1"/>
  </cols>
  <sheetData>
    <row r="1" spans="1:6" ht="33" customHeight="1" x14ac:dyDescent="0.2">
      <c r="A1" s="67"/>
      <c r="B1" s="67"/>
      <c r="C1" s="67"/>
      <c r="D1" s="67"/>
      <c r="E1" s="67"/>
      <c r="F1" s="67"/>
    </row>
    <row r="2" spans="1:6" ht="31.5" customHeight="1" x14ac:dyDescent="0.2">
      <c r="A2" s="62" t="s">
        <v>196</v>
      </c>
      <c r="B2" s="63"/>
      <c r="C2" s="63"/>
      <c r="D2" s="63"/>
      <c r="E2" s="63"/>
      <c r="F2" s="63"/>
    </row>
    <row r="3" spans="1:6" ht="18" x14ac:dyDescent="0.25">
      <c r="A3" s="64" t="s">
        <v>113</v>
      </c>
      <c r="B3" s="64"/>
      <c r="C3" s="64"/>
      <c r="D3" s="64"/>
      <c r="E3" s="64"/>
      <c r="F3" s="64"/>
    </row>
    <row r="4" spans="1:6" ht="29.1" customHeight="1" x14ac:dyDescent="0.25">
      <c r="A4" s="40">
        <v>201</v>
      </c>
      <c r="B4" s="69" t="str">
        <f>VLOOKUP(A4,Dataark1!A3:B100,2)</f>
        <v>Allerød</v>
      </c>
      <c r="C4" s="64"/>
      <c r="D4" s="64"/>
      <c r="E4" s="64"/>
      <c r="F4" s="64"/>
    </row>
    <row r="5" spans="1:6" ht="30.6" customHeight="1" x14ac:dyDescent="0.2">
      <c r="A5" s="68" t="s">
        <v>288</v>
      </c>
      <c r="B5" s="68"/>
      <c r="C5" s="68"/>
      <c r="D5" s="68"/>
      <c r="E5" s="68"/>
      <c r="F5" s="68"/>
    </row>
    <row r="6" spans="1:6" ht="42" customHeight="1" x14ac:dyDescent="0.2">
      <c r="A6" s="68" t="s">
        <v>289</v>
      </c>
      <c r="B6" s="68"/>
      <c r="C6" s="68"/>
      <c r="D6" s="68"/>
      <c r="E6" s="68"/>
      <c r="F6" s="68"/>
    </row>
    <row r="8" spans="1:6" ht="18" x14ac:dyDescent="0.25">
      <c r="A8" s="65" t="s">
        <v>112</v>
      </c>
      <c r="B8" s="66"/>
    </row>
    <row r="9" spans="1:6" x14ac:dyDescent="0.2">
      <c r="A9" s="5" t="s">
        <v>108</v>
      </c>
      <c r="B9" s="6" t="s">
        <v>111</v>
      </c>
      <c r="D9" s="5" t="s">
        <v>108</v>
      </c>
      <c r="E9" s="6" t="s">
        <v>111</v>
      </c>
    </row>
    <row r="10" spans="1:6" x14ac:dyDescent="0.2">
      <c r="A10" s="5" t="s">
        <v>9</v>
      </c>
      <c r="B10" s="7">
        <v>165</v>
      </c>
      <c r="D10" s="5" t="s">
        <v>55</v>
      </c>
      <c r="E10" s="7">
        <v>482</v>
      </c>
    </row>
    <row r="11" spans="1:6" x14ac:dyDescent="0.2">
      <c r="A11" s="5" t="s">
        <v>22</v>
      </c>
      <c r="B11" s="7">
        <v>201</v>
      </c>
      <c r="D11" s="5" t="s">
        <v>37</v>
      </c>
      <c r="E11" s="7">
        <v>350</v>
      </c>
    </row>
    <row r="12" spans="1:6" x14ac:dyDescent="0.2">
      <c r="A12" s="5" t="s">
        <v>52</v>
      </c>
      <c r="B12" s="7">
        <v>420</v>
      </c>
      <c r="D12" s="5" t="s">
        <v>88</v>
      </c>
      <c r="E12" s="7">
        <v>665</v>
      </c>
    </row>
    <row r="13" spans="1:6" x14ac:dyDescent="0.2">
      <c r="A13" s="5" t="s">
        <v>10</v>
      </c>
      <c r="B13" s="7">
        <v>151</v>
      </c>
      <c r="D13" s="5" t="s">
        <v>44</v>
      </c>
      <c r="E13" s="7">
        <v>360</v>
      </c>
    </row>
    <row r="14" spans="1:6" x14ac:dyDescent="0.2">
      <c r="A14" s="5" t="s">
        <v>62</v>
      </c>
      <c r="B14" s="7">
        <v>530</v>
      </c>
      <c r="D14" s="5" t="s">
        <v>19</v>
      </c>
      <c r="E14" s="7">
        <v>173</v>
      </c>
    </row>
    <row r="15" spans="1:6" x14ac:dyDescent="0.2">
      <c r="A15" s="5" t="s">
        <v>33</v>
      </c>
      <c r="B15" s="7">
        <v>400</v>
      </c>
      <c r="D15" s="5" t="s">
        <v>97</v>
      </c>
      <c r="E15" s="7">
        <v>825</v>
      </c>
    </row>
    <row r="16" spans="1:6" x14ac:dyDescent="0.2">
      <c r="A16" s="5" t="s">
        <v>11</v>
      </c>
      <c r="B16" s="7">
        <v>153</v>
      </c>
      <c r="D16" s="5" t="s">
        <v>98</v>
      </c>
      <c r="E16" s="7">
        <v>846</v>
      </c>
    </row>
    <row r="17" spans="1:5" x14ac:dyDescent="0.2">
      <c r="A17" s="5" t="s">
        <v>93</v>
      </c>
      <c r="B17" s="7">
        <v>810</v>
      </c>
      <c r="D17" s="5" t="s">
        <v>56</v>
      </c>
      <c r="E17" s="7">
        <v>410</v>
      </c>
    </row>
    <row r="18" spans="1:5" x14ac:dyDescent="0.2">
      <c r="A18" s="5" t="s">
        <v>7</v>
      </c>
      <c r="B18" s="7">
        <v>155</v>
      </c>
      <c r="D18" s="5" t="s">
        <v>99</v>
      </c>
      <c r="E18" s="7">
        <v>773</v>
      </c>
    </row>
    <row r="19" spans="1:5" x14ac:dyDescent="0.2">
      <c r="A19" s="5" t="s">
        <v>23</v>
      </c>
      <c r="B19" s="7">
        <v>240</v>
      </c>
      <c r="D19" s="5" t="s">
        <v>77</v>
      </c>
      <c r="E19" s="7">
        <v>707</v>
      </c>
    </row>
    <row r="20" spans="1:5" x14ac:dyDescent="0.2">
      <c r="A20" s="5" t="s">
        <v>63</v>
      </c>
      <c r="B20" s="7">
        <v>561</v>
      </c>
      <c r="D20" s="5" t="s">
        <v>109</v>
      </c>
      <c r="E20" s="7">
        <v>480</v>
      </c>
    </row>
    <row r="21" spans="1:5" x14ac:dyDescent="0.2">
      <c r="A21" s="5" t="s">
        <v>64</v>
      </c>
      <c r="B21" s="7">
        <v>563</v>
      </c>
      <c r="D21" s="5" t="s">
        <v>58</v>
      </c>
      <c r="E21" s="7">
        <v>450</v>
      </c>
    </row>
    <row r="22" spans="1:5" x14ac:dyDescent="0.2">
      <c r="A22" s="5" t="s">
        <v>74</v>
      </c>
      <c r="B22" s="7">
        <v>710</v>
      </c>
      <c r="D22" s="5" t="s">
        <v>45</v>
      </c>
      <c r="E22" s="7">
        <v>370</v>
      </c>
    </row>
    <row r="23" spans="1:5" x14ac:dyDescent="0.2">
      <c r="A23" s="5" t="s">
        <v>40</v>
      </c>
      <c r="B23" s="7">
        <v>320</v>
      </c>
      <c r="D23" s="5" t="s">
        <v>78</v>
      </c>
      <c r="E23" s="7">
        <v>727</v>
      </c>
    </row>
    <row r="24" spans="1:5" x14ac:dyDescent="0.2">
      <c r="A24" s="5" t="s">
        <v>24</v>
      </c>
      <c r="B24" s="7">
        <v>210</v>
      </c>
      <c r="D24" s="5" t="s">
        <v>59</v>
      </c>
      <c r="E24" s="7">
        <v>461</v>
      </c>
    </row>
    <row r="25" spans="1:5" x14ac:dyDescent="0.2">
      <c r="A25" s="5" t="s">
        <v>65</v>
      </c>
      <c r="B25" s="7">
        <v>607</v>
      </c>
      <c r="D25" s="5" t="s">
        <v>46</v>
      </c>
      <c r="E25" s="7">
        <v>306</v>
      </c>
    </row>
    <row r="26" spans="1:5" x14ac:dyDescent="0.2">
      <c r="A26" s="5" t="s">
        <v>6</v>
      </c>
      <c r="B26" s="7">
        <v>147</v>
      </c>
      <c r="D26" s="5" t="s">
        <v>79</v>
      </c>
      <c r="E26" s="7">
        <v>730</v>
      </c>
    </row>
    <row r="27" spans="1:5" x14ac:dyDescent="0.2">
      <c r="A27" s="5" t="s">
        <v>94</v>
      </c>
      <c r="B27" s="7">
        <v>813</v>
      </c>
      <c r="D27" s="5" t="s">
        <v>100</v>
      </c>
      <c r="E27" s="7">
        <v>840</v>
      </c>
    </row>
    <row r="28" spans="1:5" x14ac:dyDescent="0.2">
      <c r="A28" s="5" t="s">
        <v>25</v>
      </c>
      <c r="B28" s="7">
        <v>250</v>
      </c>
      <c r="D28" s="5" t="s">
        <v>89</v>
      </c>
      <c r="E28" s="7">
        <v>760</v>
      </c>
    </row>
    <row r="29" spans="1:5" x14ac:dyDescent="0.2">
      <c r="A29" s="5" t="s">
        <v>26</v>
      </c>
      <c r="B29" s="7">
        <v>190</v>
      </c>
      <c r="D29" s="5" t="s">
        <v>47</v>
      </c>
      <c r="E29" s="7">
        <v>329</v>
      </c>
    </row>
    <row r="30" spans="1:5" x14ac:dyDescent="0.2">
      <c r="A30" s="5" t="s">
        <v>53</v>
      </c>
      <c r="B30" s="7">
        <v>430</v>
      </c>
      <c r="D30" s="5" t="s">
        <v>38</v>
      </c>
      <c r="E30" s="7">
        <v>265</v>
      </c>
    </row>
    <row r="31" spans="1:5" x14ac:dyDescent="0.2">
      <c r="A31" s="5" t="s">
        <v>12</v>
      </c>
      <c r="B31" s="7">
        <v>157</v>
      </c>
      <c r="D31" s="5" t="s">
        <v>32</v>
      </c>
      <c r="E31" s="7">
        <v>230</v>
      </c>
    </row>
    <row r="32" spans="1:5" x14ac:dyDescent="0.2">
      <c r="A32" s="5" t="s">
        <v>13</v>
      </c>
      <c r="B32" s="7">
        <v>159</v>
      </c>
      <c r="D32" s="5" t="s">
        <v>20</v>
      </c>
      <c r="E32" s="7">
        <v>175</v>
      </c>
    </row>
    <row r="33" spans="1:5" x14ac:dyDescent="0.2">
      <c r="A33" s="5" t="s">
        <v>14</v>
      </c>
      <c r="B33" s="7">
        <v>161</v>
      </c>
      <c r="D33" s="5" t="s">
        <v>80</v>
      </c>
      <c r="E33" s="7">
        <v>741</v>
      </c>
    </row>
    <row r="34" spans="1:5" x14ac:dyDescent="0.2">
      <c r="A34" s="5" t="s">
        <v>35</v>
      </c>
      <c r="B34" s="7">
        <v>253</v>
      </c>
      <c r="D34" s="5" t="s">
        <v>81</v>
      </c>
      <c r="E34" s="7">
        <v>740</v>
      </c>
    </row>
    <row r="35" spans="1:5" x14ac:dyDescent="0.2">
      <c r="A35" s="5" t="s">
        <v>27</v>
      </c>
      <c r="B35" s="7">
        <v>270</v>
      </c>
      <c r="D35" s="5" t="s">
        <v>82</v>
      </c>
      <c r="E35" s="7">
        <v>746</v>
      </c>
    </row>
    <row r="36" spans="1:5" x14ac:dyDescent="0.2">
      <c r="A36" s="5" t="s">
        <v>41</v>
      </c>
      <c r="B36" s="7">
        <v>376</v>
      </c>
      <c r="D36" s="5" t="s">
        <v>90</v>
      </c>
      <c r="E36" s="7">
        <v>779</v>
      </c>
    </row>
    <row r="37" spans="1:5" x14ac:dyDescent="0.2">
      <c r="A37" s="5" t="s">
        <v>66</v>
      </c>
      <c r="B37" s="7">
        <v>510</v>
      </c>
      <c r="D37" s="5" t="s">
        <v>48</v>
      </c>
      <c r="E37" s="7">
        <v>330</v>
      </c>
    </row>
    <row r="38" spans="1:5" x14ac:dyDescent="0.2">
      <c r="A38" s="5" t="s">
        <v>28</v>
      </c>
      <c r="B38" s="7">
        <v>260</v>
      </c>
      <c r="D38" s="5" t="s">
        <v>39</v>
      </c>
      <c r="E38" s="7">
        <v>269</v>
      </c>
    </row>
    <row r="39" spans="1:5" x14ac:dyDescent="0.2">
      <c r="A39" s="5" t="s">
        <v>75</v>
      </c>
      <c r="B39" s="7">
        <v>766</v>
      </c>
      <c r="D39" s="5" t="s">
        <v>49</v>
      </c>
      <c r="E39" s="7">
        <v>340</v>
      </c>
    </row>
    <row r="40" spans="1:5" x14ac:dyDescent="0.2">
      <c r="A40" s="5" t="s">
        <v>29</v>
      </c>
      <c r="B40" s="7">
        <v>217</v>
      </c>
      <c r="D40" s="5" t="s">
        <v>50</v>
      </c>
      <c r="E40" s="7">
        <v>336</v>
      </c>
    </row>
    <row r="41" spans="1:5" x14ac:dyDescent="0.2">
      <c r="A41" s="5" t="s">
        <v>15</v>
      </c>
      <c r="B41" s="7">
        <v>163</v>
      </c>
      <c r="D41" s="5" t="s">
        <v>91</v>
      </c>
      <c r="E41" s="7">
        <v>671</v>
      </c>
    </row>
    <row r="42" spans="1:5" x14ac:dyDescent="0.2">
      <c r="A42" s="5" t="s">
        <v>85</v>
      </c>
      <c r="B42" s="7">
        <v>657</v>
      </c>
      <c r="D42" s="5" t="s">
        <v>60</v>
      </c>
      <c r="E42" s="7">
        <v>479</v>
      </c>
    </row>
    <row r="43" spans="1:5" x14ac:dyDescent="0.2">
      <c r="A43" s="5" t="s">
        <v>30</v>
      </c>
      <c r="B43" s="7">
        <v>219</v>
      </c>
      <c r="D43" s="5" t="s">
        <v>83</v>
      </c>
      <c r="E43" s="7">
        <v>706</v>
      </c>
    </row>
    <row r="44" spans="1:5" x14ac:dyDescent="0.2">
      <c r="A44" s="5" t="s">
        <v>95</v>
      </c>
      <c r="B44" s="7">
        <v>860</v>
      </c>
      <c r="D44" s="5" t="s">
        <v>68</v>
      </c>
      <c r="E44" s="7">
        <v>540</v>
      </c>
    </row>
    <row r="45" spans="1:5" x14ac:dyDescent="0.2">
      <c r="A45" s="5" t="s">
        <v>42</v>
      </c>
      <c r="B45" s="7">
        <v>316</v>
      </c>
      <c r="D45" s="5" t="s">
        <v>101</v>
      </c>
      <c r="E45" s="7">
        <v>787</v>
      </c>
    </row>
    <row r="46" spans="1:5" x14ac:dyDescent="0.2">
      <c r="A46" s="5" t="s">
        <v>86</v>
      </c>
      <c r="B46" s="7">
        <v>661</v>
      </c>
      <c r="D46" s="5" t="s">
        <v>69</v>
      </c>
      <c r="E46" s="7">
        <v>550</v>
      </c>
    </row>
    <row r="47" spans="1:5" x14ac:dyDescent="0.2">
      <c r="A47" s="5" t="s">
        <v>76</v>
      </c>
      <c r="B47" s="7">
        <v>615</v>
      </c>
      <c r="D47" s="5" t="s">
        <v>8</v>
      </c>
      <c r="E47" s="7">
        <v>185</v>
      </c>
    </row>
    <row r="48" spans="1:5" x14ac:dyDescent="0.2">
      <c r="A48" s="5" t="s">
        <v>16</v>
      </c>
      <c r="B48" s="7">
        <v>167</v>
      </c>
      <c r="D48" s="5" t="s">
        <v>21</v>
      </c>
      <c r="E48" s="7">
        <v>187</v>
      </c>
    </row>
    <row r="49" spans="1:5" x14ac:dyDescent="0.2">
      <c r="A49" s="5" t="s">
        <v>17</v>
      </c>
      <c r="B49" s="7">
        <v>169</v>
      </c>
      <c r="D49" s="5" t="s">
        <v>70</v>
      </c>
      <c r="E49" s="7">
        <v>573</v>
      </c>
    </row>
    <row r="50" spans="1:5" x14ac:dyDescent="0.2">
      <c r="A50" s="5" t="s">
        <v>31</v>
      </c>
      <c r="B50" s="7">
        <v>223</v>
      </c>
      <c r="D50" s="5" t="s">
        <v>71</v>
      </c>
      <c r="E50" s="7">
        <v>575</v>
      </c>
    </row>
    <row r="51" spans="1:5" x14ac:dyDescent="0.2">
      <c r="A51" s="5" t="s">
        <v>87</v>
      </c>
      <c r="B51" s="7">
        <v>756</v>
      </c>
      <c r="D51" s="5" t="s">
        <v>72</v>
      </c>
      <c r="E51" s="7">
        <v>630</v>
      </c>
    </row>
    <row r="52" spans="1:5" x14ac:dyDescent="0.2">
      <c r="A52" s="5" t="s">
        <v>18</v>
      </c>
      <c r="B52" s="7">
        <v>183</v>
      </c>
      <c r="D52" s="5" t="s">
        <v>110</v>
      </c>
      <c r="E52" s="7">
        <v>820</v>
      </c>
    </row>
    <row r="53" spans="1:5" x14ac:dyDescent="0.2">
      <c r="A53" s="5" t="s">
        <v>96</v>
      </c>
      <c r="B53" s="7">
        <v>849</v>
      </c>
      <c r="D53" s="5" t="s">
        <v>92</v>
      </c>
      <c r="E53" s="7">
        <v>791</v>
      </c>
    </row>
    <row r="54" spans="1:5" x14ac:dyDescent="0.2">
      <c r="A54" s="5" t="s">
        <v>43</v>
      </c>
      <c r="B54" s="7">
        <v>326</v>
      </c>
      <c r="D54" s="5" t="s">
        <v>51</v>
      </c>
      <c r="E54" s="7">
        <v>390</v>
      </c>
    </row>
    <row r="55" spans="1:5" x14ac:dyDescent="0.2">
      <c r="A55" s="5" t="s">
        <v>54</v>
      </c>
      <c r="B55" s="7">
        <v>440</v>
      </c>
      <c r="D55" s="5" t="s">
        <v>61</v>
      </c>
      <c r="E55" s="7">
        <v>492</v>
      </c>
    </row>
    <row r="56" spans="1:5" x14ac:dyDescent="0.2">
      <c r="A56" s="5" t="s">
        <v>67</v>
      </c>
      <c r="B56" s="7">
        <v>621</v>
      </c>
      <c r="D56" s="5" t="s">
        <v>73</v>
      </c>
      <c r="E56" s="7">
        <v>580</v>
      </c>
    </row>
    <row r="57" spans="1:5" x14ac:dyDescent="0.2">
      <c r="A57" s="5" t="s">
        <v>5</v>
      </c>
      <c r="B57" s="7">
        <v>101</v>
      </c>
      <c r="D57" s="5" t="s">
        <v>103</v>
      </c>
      <c r="E57" s="7">
        <v>851</v>
      </c>
    </row>
    <row r="58" spans="1:5" x14ac:dyDescent="0.2">
      <c r="A58" s="5" t="s">
        <v>36</v>
      </c>
      <c r="B58" s="7">
        <v>259</v>
      </c>
      <c r="D58" s="5" t="s">
        <v>84</v>
      </c>
      <c r="E58" s="7">
        <v>751</v>
      </c>
    </row>
  </sheetData>
  <mergeCells count="7">
    <mergeCell ref="A2:F2"/>
    <mergeCell ref="A3:F3"/>
    <mergeCell ref="A8:B8"/>
    <mergeCell ref="A1:F1"/>
    <mergeCell ref="A5:F5"/>
    <mergeCell ref="A6:F6"/>
    <mergeCell ref="B4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3877-A607-4F15-8C35-0FCBFA0351BA}">
  <sheetPr>
    <pageSetUpPr fitToPage="1"/>
  </sheetPr>
  <dimension ref="A1:H308"/>
  <sheetViews>
    <sheetView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D6" sqref="D6"/>
    </sheetView>
  </sheetViews>
  <sheetFormatPr defaultColWidth="14.33203125" defaultRowHeight="14.25" x14ac:dyDescent="0.2"/>
  <cols>
    <col min="1" max="1" width="7.33203125" style="13" customWidth="1"/>
    <col min="2" max="2" width="6" style="13" customWidth="1"/>
    <col min="3" max="16384" width="14.33203125" style="13"/>
  </cols>
  <sheetData>
    <row r="1" spans="1:8" ht="30.6" customHeight="1" x14ac:dyDescent="0.2">
      <c r="A1" s="92" t="s">
        <v>185</v>
      </c>
      <c r="B1" s="93"/>
      <c r="C1" s="93"/>
      <c r="D1" s="93"/>
      <c r="E1" s="93"/>
      <c r="F1" s="93"/>
      <c r="G1" s="93"/>
      <c r="H1" s="93"/>
    </row>
    <row r="2" spans="1:8" x14ac:dyDescent="0.2">
      <c r="A2" s="35" t="s">
        <v>0</v>
      </c>
      <c r="B2" s="35"/>
    </row>
    <row r="3" spans="1:8" x14ac:dyDescent="0.2">
      <c r="A3" s="4"/>
      <c r="B3" s="4"/>
      <c r="D3" s="15" t="s">
        <v>136</v>
      </c>
      <c r="E3" s="15" t="s">
        <v>126</v>
      </c>
      <c r="F3" s="15" t="s">
        <v>127</v>
      </c>
      <c r="G3" s="15" t="s">
        <v>128</v>
      </c>
      <c r="H3" s="15" t="s">
        <v>3</v>
      </c>
    </row>
    <row r="4" spans="1:8" x14ac:dyDescent="0.2">
      <c r="A4" s="15" t="s">
        <v>130</v>
      </c>
      <c r="B4" s="3">
        <v>101</v>
      </c>
      <c r="C4" s="19" t="s">
        <v>5</v>
      </c>
      <c r="D4" s="16">
        <v>3185.9</v>
      </c>
      <c r="E4" s="16">
        <v>662.3</v>
      </c>
      <c r="F4" s="16">
        <v>629.9</v>
      </c>
      <c r="G4" s="16">
        <v>847.1</v>
      </c>
      <c r="H4" s="13">
        <f t="shared" ref="H4:H35" si="0">SUM(E4:G4)</f>
        <v>2139.2999999999997</v>
      </c>
    </row>
    <row r="5" spans="1:8" x14ac:dyDescent="0.2">
      <c r="A5" s="15">
        <v>2023</v>
      </c>
      <c r="B5" s="3">
        <v>147</v>
      </c>
      <c r="C5" s="19" t="s">
        <v>6</v>
      </c>
      <c r="D5" s="16">
        <v>692.1</v>
      </c>
      <c r="E5" s="16">
        <v>141.30000000000001</v>
      </c>
      <c r="F5" s="16">
        <v>157.19999999999999</v>
      </c>
      <c r="G5" s="16">
        <v>198.3</v>
      </c>
      <c r="H5" s="13">
        <f t="shared" si="0"/>
        <v>496.8</v>
      </c>
    </row>
    <row r="6" spans="1:8" x14ac:dyDescent="0.2">
      <c r="A6" s="15">
        <v>2023</v>
      </c>
      <c r="B6" s="3">
        <v>151</v>
      </c>
      <c r="C6" s="19" t="s">
        <v>10</v>
      </c>
      <c r="D6" s="16">
        <v>319.10000000000002</v>
      </c>
      <c r="E6" s="16">
        <v>61.4</v>
      </c>
      <c r="F6" s="16">
        <v>100.5</v>
      </c>
      <c r="G6" s="16">
        <v>74.599999999999994</v>
      </c>
      <c r="H6" s="13">
        <f t="shared" si="0"/>
        <v>236.5</v>
      </c>
    </row>
    <row r="7" spans="1:8" x14ac:dyDescent="0.2">
      <c r="A7" s="15" t="s">
        <v>130</v>
      </c>
      <c r="B7" s="3">
        <v>153</v>
      </c>
      <c r="C7" s="19" t="s">
        <v>11</v>
      </c>
      <c r="D7" s="16">
        <v>227.1</v>
      </c>
      <c r="E7" s="16">
        <v>37.5</v>
      </c>
      <c r="F7" s="16">
        <v>63.6</v>
      </c>
      <c r="G7" s="16">
        <v>54.9</v>
      </c>
      <c r="H7" s="13">
        <f t="shared" si="0"/>
        <v>156</v>
      </c>
    </row>
    <row r="8" spans="1:8" x14ac:dyDescent="0.2">
      <c r="A8" s="15">
        <v>2023</v>
      </c>
      <c r="B8" s="3">
        <v>155</v>
      </c>
      <c r="C8" s="19" t="s">
        <v>7</v>
      </c>
      <c r="D8" s="16">
        <v>97.5</v>
      </c>
      <c r="E8" s="16">
        <v>21.5</v>
      </c>
      <c r="F8" s="16">
        <v>20.7</v>
      </c>
      <c r="G8" s="16">
        <v>34.1</v>
      </c>
      <c r="H8" s="13">
        <f t="shared" si="0"/>
        <v>76.300000000000011</v>
      </c>
    </row>
    <row r="9" spans="1:8" x14ac:dyDescent="0.2">
      <c r="A9" s="15">
        <v>2023</v>
      </c>
      <c r="B9" s="3">
        <v>157</v>
      </c>
      <c r="C9" s="19" t="s">
        <v>12</v>
      </c>
      <c r="D9" s="16">
        <v>748.5</v>
      </c>
      <c r="E9" s="16">
        <v>152.9</v>
      </c>
      <c r="F9" s="16">
        <v>186</v>
      </c>
      <c r="G9" s="16">
        <v>227.2</v>
      </c>
      <c r="H9" s="13">
        <f t="shared" si="0"/>
        <v>566.09999999999991</v>
      </c>
    </row>
    <row r="10" spans="1:8" x14ac:dyDescent="0.2">
      <c r="A10" s="15">
        <v>2023</v>
      </c>
      <c r="B10" s="3">
        <v>159</v>
      </c>
      <c r="C10" s="19" t="s">
        <v>13</v>
      </c>
      <c r="D10" s="16">
        <v>485.1</v>
      </c>
      <c r="E10" s="16">
        <v>92.1</v>
      </c>
      <c r="F10" s="16">
        <v>104.4</v>
      </c>
      <c r="G10" s="16">
        <v>169</v>
      </c>
      <c r="H10" s="13">
        <f t="shared" si="0"/>
        <v>365.5</v>
      </c>
    </row>
    <row r="11" spans="1:8" x14ac:dyDescent="0.2">
      <c r="A11" s="15">
        <v>2023</v>
      </c>
      <c r="B11" s="3">
        <v>161</v>
      </c>
      <c r="C11" s="19" t="s">
        <v>14</v>
      </c>
      <c r="D11" s="16">
        <v>174.7</v>
      </c>
      <c r="E11" s="16">
        <v>29.5</v>
      </c>
      <c r="F11" s="16">
        <v>46</v>
      </c>
      <c r="G11" s="16">
        <v>43</v>
      </c>
      <c r="H11" s="13">
        <f t="shared" si="0"/>
        <v>118.5</v>
      </c>
    </row>
    <row r="12" spans="1:8" x14ac:dyDescent="0.2">
      <c r="A12" s="15">
        <v>2023</v>
      </c>
      <c r="B12" s="3">
        <v>163</v>
      </c>
      <c r="C12" s="19" t="s">
        <v>15</v>
      </c>
      <c r="D12" s="16">
        <v>141.80000000000001</v>
      </c>
      <c r="E12" s="16">
        <v>37.200000000000003</v>
      </c>
      <c r="F12" s="16">
        <v>30.5</v>
      </c>
      <c r="G12" s="16">
        <v>35.6</v>
      </c>
      <c r="H12" s="13">
        <f t="shared" si="0"/>
        <v>103.30000000000001</v>
      </c>
    </row>
    <row r="13" spans="1:8" x14ac:dyDescent="0.2">
      <c r="A13" s="15">
        <v>2023</v>
      </c>
      <c r="B13" s="3">
        <v>165</v>
      </c>
      <c r="C13" s="19" t="s">
        <v>9</v>
      </c>
      <c r="D13" s="16">
        <v>120.3</v>
      </c>
      <c r="E13" s="16">
        <v>33.799999999999997</v>
      </c>
      <c r="F13" s="16">
        <v>26.4</v>
      </c>
      <c r="G13" s="16">
        <v>26.3</v>
      </c>
      <c r="H13" s="13">
        <f t="shared" si="0"/>
        <v>86.5</v>
      </c>
    </row>
    <row r="14" spans="1:8" x14ac:dyDescent="0.2">
      <c r="A14" s="15">
        <v>2023</v>
      </c>
      <c r="B14" s="3">
        <v>167</v>
      </c>
      <c r="C14" s="19" t="s">
        <v>16</v>
      </c>
      <c r="D14" s="16">
        <v>368.7</v>
      </c>
      <c r="E14" s="16">
        <v>81.5</v>
      </c>
      <c r="F14" s="16">
        <v>81.400000000000006</v>
      </c>
      <c r="G14" s="16">
        <v>107.3</v>
      </c>
      <c r="H14" s="13">
        <f t="shared" si="0"/>
        <v>270.2</v>
      </c>
    </row>
    <row r="15" spans="1:8" x14ac:dyDescent="0.2">
      <c r="A15" s="15" t="s">
        <v>130</v>
      </c>
      <c r="B15" s="3">
        <v>169</v>
      </c>
      <c r="C15" s="19" t="s">
        <v>17</v>
      </c>
      <c r="D15" s="16">
        <v>244.5</v>
      </c>
      <c r="E15" s="16">
        <v>54.9</v>
      </c>
      <c r="F15" s="16">
        <v>54.3</v>
      </c>
      <c r="G15" s="16">
        <v>51</v>
      </c>
      <c r="H15" s="13">
        <f t="shared" si="0"/>
        <v>160.19999999999999</v>
      </c>
    </row>
    <row r="16" spans="1:8" x14ac:dyDescent="0.2">
      <c r="A16" s="15">
        <v>2023</v>
      </c>
      <c r="B16" s="3">
        <v>173</v>
      </c>
      <c r="C16" s="19" t="s">
        <v>19</v>
      </c>
      <c r="D16" s="16">
        <v>475</v>
      </c>
      <c r="E16" s="16">
        <v>76.599999999999994</v>
      </c>
      <c r="F16" s="16">
        <v>102</v>
      </c>
      <c r="G16" s="16">
        <v>193.2</v>
      </c>
      <c r="H16" s="13">
        <f t="shared" si="0"/>
        <v>371.79999999999995</v>
      </c>
    </row>
    <row r="17" spans="1:8" x14ac:dyDescent="0.2">
      <c r="A17" s="15">
        <v>2023</v>
      </c>
      <c r="B17" s="3">
        <v>175</v>
      </c>
      <c r="C17" s="19" t="s">
        <v>20</v>
      </c>
      <c r="D17" s="16">
        <v>278.2</v>
      </c>
      <c r="E17" s="16">
        <v>57.9</v>
      </c>
      <c r="F17" s="16">
        <v>70.099999999999994</v>
      </c>
      <c r="G17" s="16">
        <v>81.599999999999994</v>
      </c>
      <c r="H17" s="13">
        <f t="shared" si="0"/>
        <v>209.6</v>
      </c>
    </row>
    <row r="18" spans="1:8" x14ac:dyDescent="0.2">
      <c r="A18" s="15">
        <v>2023</v>
      </c>
      <c r="B18" s="3">
        <v>183</v>
      </c>
      <c r="C18" s="19" t="s">
        <v>18</v>
      </c>
      <c r="D18" s="16">
        <v>94.1</v>
      </c>
      <c r="E18" s="16">
        <v>27.9</v>
      </c>
      <c r="F18" s="16">
        <v>19.399999999999999</v>
      </c>
      <c r="G18" s="16">
        <v>17.100000000000001</v>
      </c>
      <c r="H18" s="13">
        <f t="shared" si="0"/>
        <v>64.400000000000006</v>
      </c>
    </row>
    <row r="19" spans="1:8" x14ac:dyDescent="0.2">
      <c r="A19" s="15">
        <v>2023</v>
      </c>
      <c r="B19" s="3">
        <v>185</v>
      </c>
      <c r="C19" s="19" t="s">
        <v>8</v>
      </c>
      <c r="D19" s="16">
        <v>286.3</v>
      </c>
      <c r="E19" s="16">
        <v>56.8</v>
      </c>
      <c r="F19" s="16">
        <v>59.7</v>
      </c>
      <c r="G19" s="16">
        <v>76.8</v>
      </c>
      <c r="H19" s="13">
        <f t="shared" si="0"/>
        <v>193.3</v>
      </c>
    </row>
    <row r="20" spans="1:8" x14ac:dyDescent="0.2">
      <c r="A20" s="15" t="s">
        <v>130</v>
      </c>
      <c r="B20" s="3">
        <v>187</v>
      </c>
      <c r="C20" s="19" t="s">
        <v>21</v>
      </c>
      <c r="D20" s="16">
        <v>48.7</v>
      </c>
      <c r="E20" s="16">
        <v>13.7</v>
      </c>
      <c r="F20" s="16">
        <v>7.4</v>
      </c>
      <c r="G20" s="16">
        <v>14.3</v>
      </c>
      <c r="H20" s="13">
        <f t="shared" si="0"/>
        <v>35.400000000000006</v>
      </c>
    </row>
    <row r="21" spans="1:8" x14ac:dyDescent="0.2">
      <c r="A21" s="15">
        <v>2023</v>
      </c>
      <c r="B21" s="3">
        <v>190</v>
      </c>
      <c r="C21" s="19" t="s">
        <v>26</v>
      </c>
      <c r="D21" s="16">
        <v>243</v>
      </c>
      <c r="E21" s="16">
        <v>64.099999999999994</v>
      </c>
      <c r="F21" s="16">
        <v>57.6</v>
      </c>
      <c r="G21" s="16">
        <v>61.8</v>
      </c>
      <c r="H21" s="13">
        <f t="shared" si="0"/>
        <v>183.5</v>
      </c>
    </row>
    <row r="22" spans="1:8" x14ac:dyDescent="0.2">
      <c r="A22" s="15">
        <v>2023</v>
      </c>
      <c r="B22" s="3">
        <v>201</v>
      </c>
      <c r="C22" s="19" t="s">
        <v>22</v>
      </c>
      <c r="D22" s="16">
        <v>190</v>
      </c>
      <c r="E22" s="16">
        <v>41.2</v>
      </c>
      <c r="F22" s="16">
        <v>49.6</v>
      </c>
      <c r="G22" s="16">
        <v>56.2</v>
      </c>
      <c r="H22" s="13">
        <f t="shared" si="0"/>
        <v>147</v>
      </c>
    </row>
    <row r="23" spans="1:8" x14ac:dyDescent="0.2">
      <c r="A23" s="15">
        <v>2023</v>
      </c>
      <c r="B23" s="3">
        <v>210</v>
      </c>
      <c r="C23" s="19" t="s">
        <v>24</v>
      </c>
      <c r="D23" s="16">
        <v>281.7</v>
      </c>
      <c r="E23" s="16">
        <v>54.7</v>
      </c>
      <c r="F23" s="16">
        <v>71.5</v>
      </c>
      <c r="G23" s="16">
        <v>66.7</v>
      </c>
      <c r="H23" s="13">
        <f t="shared" si="0"/>
        <v>192.9</v>
      </c>
    </row>
    <row r="24" spans="1:8" x14ac:dyDescent="0.2">
      <c r="A24" s="15">
        <v>2023</v>
      </c>
      <c r="B24" s="3">
        <v>217</v>
      </c>
      <c r="C24" s="19" t="s">
        <v>29</v>
      </c>
      <c r="D24" s="16">
        <v>533.1</v>
      </c>
      <c r="E24" s="16">
        <v>116.4</v>
      </c>
      <c r="F24" s="16">
        <v>114.4</v>
      </c>
      <c r="G24" s="16">
        <v>148</v>
      </c>
      <c r="H24" s="13">
        <f t="shared" si="0"/>
        <v>378.8</v>
      </c>
    </row>
    <row r="25" spans="1:8" x14ac:dyDescent="0.2">
      <c r="A25" s="15">
        <v>2023</v>
      </c>
      <c r="B25" s="3">
        <v>219</v>
      </c>
      <c r="C25" s="19" t="s">
        <v>30</v>
      </c>
      <c r="D25" s="16">
        <v>383.2</v>
      </c>
      <c r="E25" s="16">
        <v>82.6</v>
      </c>
      <c r="F25" s="16">
        <v>100.3</v>
      </c>
      <c r="G25" s="16">
        <v>98</v>
      </c>
      <c r="H25" s="13">
        <f t="shared" si="0"/>
        <v>280.89999999999998</v>
      </c>
    </row>
    <row r="26" spans="1:8" x14ac:dyDescent="0.2">
      <c r="A26" s="15">
        <v>2023</v>
      </c>
      <c r="B26" s="3">
        <v>223</v>
      </c>
      <c r="C26" s="19" t="s">
        <v>31</v>
      </c>
      <c r="D26" s="16">
        <v>219</v>
      </c>
      <c r="E26" s="16">
        <v>44.9</v>
      </c>
      <c r="F26" s="16">
        <v>47.7</v>
      </c>
      <c r="G26" s="16">
        <v>73.7</v>
      </c>
      <c r="H26" s="13">
        <f t="shared" si="0"/>
        <v>166.3</v>
      </c>
    </row>
    <row r="27" spans="1:8" x14ac:dyDescent="0.2">
      <c r="A27" s="15">
        <v>2023</v>
      </c>
      <c r="B27" s="3">
        <v>230</v>
      </c>
      <c r="C27" s="19" t="s">
        <v>32</v>
      </c>
      <c r="D27" s="16">
        <v>577.20000000000005</v>
      </c>
      <c r="E27" s="16">
        <v>91.3</v>
      </c>
      <c r="F27" s="16">
        <v>140.1</v>
      </c>
      <c r="G27" s="16">
        <v>223.8</v>
      </c>
      <c r="H27" s="13">
        <f t="shared" si="0"/>
        <v>455.2</v>
      </c>
    </row>
    <row r="28" spans="1:8" x14ac:dyDescent="0.2">
      <c r="A28" s="15">
        <v>2023</v>
      </c>
      <c r="B28" s="3">
        <v>240</v>
      </c>
      <c r="C28" s="19" t="s">
        <v>23</v>
      </c>
      <c r="D28" s="16">
        <v>179.2</v>
      </c>
      <c r="E28" s="16">
        <v>40</v>
      </c>
      <c r="F28" s="16">
        <v>49.4</v>
      </c>
      <c r="G28" s="16">
        <v>35.799999999999997</v>
      </c>
      <c r="H28" s="13">
        <f t="shared" si="0"/>
        <v>125.2</v>
      </c>
    </row>
    <row r="29" spans="1:8" x14ac:dyDescent="0.2">
      <c r="A29" s="15">
        <v>2023</v>
      </c>
      <c r="B29" s="3">
        <v>250</v>
      </c>
      <c r="C29" s="19" t="s">
        <v>25</v>
      </c>
      <c r="D29" s="16">
        <v>310.5</v>
      </c>
      <c r="E29" s="16">
        <v>65.400000000000006</v>
      </c>
      <c r="F29" s="16">
        <v>81.900000000000006</v>
      </c>
      <c r="G29" s="16">
        <v>78.400000000000006</v>
      </c>
      <c r="H29" s="13">
        <f t="shared" si="0"/>
        <v>225.70000000000002</v>
      </c>
    </row>
    <row r="30" spans="1:8" x14ac:dyDescent="0.2">
      <c r="A30" s="15">
        <v>2023</v>
      </c>
      <c r="B30" s="3">
        <v>253</v>
      </c>
      <c r="C30" s="19" t="s">
        <v>35</v>
      </c>
      <c r="D30" s="16">
        <v>270.5</v>
      </c>
      <c r="E30" s="16">
        <v>58.1</v>
      </c>
      <c r="F30" s="16">
        <v>72</v>
      </c>
      <c r="G30" s="16">
        <v>55.4</v>
      </c>
      <c r="H30" s="13">
        <f t="shared" si="0"/>
        <v>185.5</v>
      </c>
    </row>
    <row r="31" spans="1:8" x14ac:dyDescent="0.2">
      <c r="A31" s="15">
        <v>2023</v>
      </c>
      <c r="B31" s="3">
        <v>259</v>
      </c>
      <c r="C31" s="19" t="s">
        <v>36</v>
      </c>
      <c r="D31" s="16">
        <v>443.9</v>
      </c>
      <c r="E31" s="16">
        <v>103.6</v>
      </c>
      <c r="F31" s="16">
        <v>99.7</v>
      </c>
      <c r="G31" s="16">
        <v>99.5</v>
      </c>
      <c r="H31" s="13">
        <f t="shared" si="0"/>
        <v>302.8</v>
      </c>
    </row>
    <row r="32" spans="1:8" x14ac:dyDescent="0.2">
      <c r="A32" s="15">
        <v>2023</v>
      </c>
      <c r="B32" s="3">
        <v>260</v>
      </c>
      <c r="C32" s="19" t="s">
        <v>28</v>
      </c>
      <c r="D32" s="16">
        <v>245.4</v>
      </c>
      <c r="E32" s="16">
        <v>58.6</v>
      </c>
      <c r="F32" s="16">
        <v>49.3</v>
      </c>
      <c r="G32" s="16">
        <v>65</v>
      </c>
      <c r="H32" s="13">
        <f t="shared" si="0"/>
        <v>172.9</v>
      </c>
    </row>
    <row r="33" spans="1:8" x14ac:dyDescent="0.2">
      <c r="A33" s="15">
        <v>2023</v>
      </c>
      <c r="B33" s="3">
        <v>265</v>
      </c>
      <c r="C33" s="19" t="s">
        <v>38</v>
      </c>
      <c r="D33" s="16">
        <v>525.20000000000005</v>
      </c>
      <c r="E33" s="16">
        <v>116.1</v>
      </c>
      <c r="F33" s="16">
        <v>131.4</v>
      </c>
      <c r="G33" s="16">
        <v>123.9</v>
      </c>
      <c r="H33" s="13">
        <f t="shared" si="0"/>
        <v>371.4</v>
      </c>
    </row>
    <row r="34" spans="1:8" x14ac:dyDescent="0.2">
      <c r="A34" s="15">
        <v>2023</v>
      </c>
      <c r="B34" s="3">
        <v>269</v>
      </c>
      <c r="C34" s="19" t="s">
        <v>39</v>
      </c>
      <c r="D34" s="16">
        <v>131.6</v>
      </c>
      <c r="E34" s="16">
        <v>30.5</v>
      </c>
      <c r="F34" s="16">
        <v>29.9</v>
      </c>
      <c r="G34" s="16">
        <v>40.200000000000003</v>
      </c>
      <c r="H34" s="13">
        <f t="shared" si="0"/>
        <v>100.6</v>
      </c>
    </row>
    <row r="35" spans="1:8" x14ac:dyDescent="0.2">
      <c r="A35" s="15" t="s">
        <v>130</v>
      </c>
      <c r="B35" s="3">
        <v>270</v>
      </c>
      <c r="C35" s="19" t="s">
        <v>27</v>
      </c>
      <c r="D35" s="16">
        <v>386.4</v>
      </c>
      <c r="E35" s="16">
        <v>85.4</v>
      </c>
      <c r="F35" s="16">
        <v>83.8</v>
      </c>
      <c r="G35" s="16">
        <v>107.9</v>
      </c>
      <c r="H35" s="13">
        <f t="shared" si="0"/>
        <v>277.10000000000002</v>
      </c>
    </row>
    <row r="36" spans="1:8" x14ac:dyDescent="0.2">
      <c r="A36" s="15">
        <v>2023</v>
      </c>
      <c r="B36" s="3">
        <v>306</v>
      </c>
      <c r="C36" s="19" t="s">
        <v>46</v>
      </c>
      <c r="D36" s="16">
        <v>282.89999999999998</v>
      </c>
      <c r="E36" s="16">
        <v>57</v>
      </c>
      <c r="F36" s="16">
        <v>69.8</v>
      </c>
      <c r="G36" s="16">
        <v>67</v>
      </c>
      <c r="H36" s="13">
        <f t="shared" ref="H36:H67" si="1">SUM(E36:G36)</f>
        <v>193.8</v>
      </c>
    </row>
    <row r="37" spans="1:8" x14ac:dyDescent="0.2">
      <c r="A37" s="15">
        <v>2023</v>
      </c>
      <c r="B37" s="3">
        <v>316</v>
      </c>
      <c r="C37" s="19" t="s">
        <v>42</v>
      </c>
      <c r="D37" s="16">
        <v>332.9</v>
      </c>
      <c r="E37" s="16">
        <v>62.8</v>
      </c>
      <c r="F37" s="16">
        <v>70.599999999999994</v>
      </c>
      <c r="G37" s="16">
        <v>87.9</v>
      </c>
      <c r="H37" s="13">
        <f t="shared" si="1"/>
        <v>221.29999999999998</v>
      </c>
    </row>
    <row r="38" spans="1:8" x14ac:dyDescent="0.2">
      <c r="A38" s="15" t="s">
        <v>130</v>
      </c>
      <c r="B38" s="3">
        <v>320</v>
      </c>
      <c r="C38" s="19" t="s">
        <v>40</v>
      </c>
      <c r="D38" s="16">
        <v>284</v>
      </c>
      <c r="E38" s="16">
        <v>65.8</v>
      </c>
      <c r="F38" s="16">
        <v>66.099999999999994</v>
      </c>
      <c r="G38" s="16">
        <v>71.400000000000006</v>
      </c>
      <c r="H38" s="13">
        <f t="shared" si="1"/>
        <v>203.29999999999998</v>
      </c>
    </row>
    <row r="39" spans="1:8" x14ac:dyDescent="0.2">
      <c r="A39" s="15">
        <v>2023</v>
      </c>
      <c r="B39" s="3">
        <v>326</v>
      </c>
      <c r="C39" s="19" t="s">
        <v>43</v>
      </c>
      <c r="D39" s="16">
        <v>267</v>
      </c>
      <c r="E39" s="16">
        <v>49.2</v>
      </c>
      <c r="F39" s="16">
        <v>68.8</v>
      </c>
      <c r="G39" s="16">
        <v>71.5</v>
      </c>
      <c r="H39" s="13">
        <f t="shared" si="1"/>
        <v>189.5</v>
      </c>
    </row>
    <row r="40" spans="1:8" x14ac:dyDescent="0.2">
      <c r="A40" s="15">
        <v>2023</v>
      </c>
      <c r="B40" s="3">
        <v>329</v>
      </c>
      <c r="C40" s="19" t="s">
        <v>47</v>
      </c>
      <c r="D40" s="16">
        <v>175.9</v>
      </c>
      <c r="E40" s="16">
        <v>37.299999999999997</v>
      </c>
      <c r="F40" s="16">
        <v>47.6</v>
      </c>
      <c r="G40" s="16">
        <v>40.9</v>
      </c>
      <c r="H40" s="13">
        <f t="shared" si="1"/>
        <v>125.80000000000001</v>
      </c>
    </row>
    <row r="41" spans="1:8" x14ac:dyDescent="0.2">
      <c r="A41" s="15">
        <v>2023</v>
      </c>
      <c r="B41" s="3">
        <v>330</v>
      </c>
      <c r="C41" s="19" t="s">
        <v>48</v>
      </c>
      <c r="D41" s="16">
        <v>455.2</v>
      </c>
      <c r="E41" s="16">
        <v>107.3</v>
      </c>
      <c r="F41" s="16">
        <v>98.9</v>
      </c>
      <c r="G41" s="16">
        <v>103.8</v>
      </c>
      <c r="H41" s="13">
        <f t="shared" si="1"/>
        <v>310</v>
      </c>
    </row>
    <row r="42" spans="1:8" x14ac:dyDescent="0.2">
      <c r="A42" s="15">
        <v>2023</v>
      </c>
      <c r="B42" s="3">
        <v>336</v>
      </c>
      <c r="C42" s="19" t="s">
        <v>50</v>
      </c>
      <c r="D42" s="16">
        <v>127.1</v>
      </c>
      <c r="E42" s="16">
        <v>20.5</v>
      </c>
      <c r="F42" s="16">
        <v>30.8</v>
      </c>
      <c r="G42" s="16">
        <v>40</v>
      </c>
      <c r="H42" s="13">
        <f t="shared" si="1"/>
        <v>91.3</v>
      </c>
    </row>
    <row r="43" spans="1:8" x14ac:dyDescent="0.2">
      <c r="A43" s="15">
        <v>2023</v>
      </c>
      <c r="B43" s="3">
        <v>340</v>
      </c>
      <c r="C43" s="19" t="s">
        <v>49</v>
      </c>
      <c r="D43" s="16">
        <v>192.2</v>
      </c>
      <c r="E43" s="16">
        <v>40.799999999999997</v>
      </c>
      <c r="F43" s="16">
        <v>50.9</v>
      </c>
      <c r="G43" s="16">
        <v>53</v>
      </c>
      <c r="H43" s="13">
        <f t="shared" si="1"/>
        <v>144.69999999999999</v>
      </c>
    </row>
    <row r="44" spans="1:8" x14ac:dyDescent="0.2">
      <c r="A44" s="15">
        <v>2023</v>
      </c>
      <c r="B44" s="3">
        <v>350</v>
      </c>
      <c r="C44" s="19" t="s">
        <v>37</v>
      </c>
      <c r="D44" s="16">
        <v>160.5</v>
      </c>
      <c r="E44" s="16">
        <v>34.200000000000003</v>
      </c>
      <c r="F44" s="16">
        <v>25.5</v>
      </c>
      <c r="G44" s="16">
        <v>55.1</v>
      </c>
      <c r="H44" s="13">
        <f t="shared" si="1"/>
        <v>114.80000000000001</v>
      </c>
    </row>
    <row r="45" spans="1:8" x14ac:dyDescent="0.2">
      <c r="A45" s="15">
        <v>2023</v>
      </c>
      <c r="B45" s="3">
        <v>360</v>
      </c>
      <c r="C45" s="19" t="s">
        <v>44</v>
      </c>
      <c r="D45" s="16">
        <v>320.5</v>
      </c>
      <c r="E45" s="16">
        <v>75.099999999999994</v>
      </c>
      <c r="F45" s="16">
        <v>57.2</v>
      </c>
      <c r="G45" s="16">
        <v>86.3</v>
      </c>
      <c r="H45" s="13">
        <f t="shared" si="1"/>
        <v>218.60000000000002</v>
      </c>
    </row>
    <row r="46" spans="1:8" x14ac:dyDescent="0.2">
      <c r="A46" s="15" t="s">
        <v>130</v>
      </c>
      <c r="B46" s="3">
        <v>370</v>
      </c>
      <c r="C46" s="19" t="s">
        <v>45</v>
      </c>
      <c r="D46" s="16">
        <v>460.4</v>
      </c>
      <c r="E46" s="16">
        <v>104.6</v>
      </c>
      <c r="F46" s="16">
        <v>92.5</v>
      </c>
      <c r="G46" s="16">
        <v>116.9</v>
      </c>
      <c r="H46" s="13">
        <f t="shared" si="1"/>
        <v>314</v>
      </c>
    </row>
    <row r="47" spans="1:8" x14ac:dyDescent="0.2">
      <c r="A47" s="15">
        <v>2023</v>
      </c>
      <c r="B47" s="3">
        <v>376</v>
      </c>
      <c r="C47" s="19" t="s">
        <v>41</v>
      </c>
      <c r="D47" s="16">
        <v>459</v>
      </c>
      <c r="E47" s="16">
        <v>109.9</v>
      </c>
      <c r="F47" s="16">
        <v>103.5</v>
      </c>
      <c r="G47" s="16">
        <v>122.4</v>
      </c>
      <c r="H47" s="13">
        <f t="shared" si="1"/>
        <v>335.8</v>
      </c>
    </row>
    <row r="48" spans="1:8" x14ac:dyDescent="0.2">
      <c r="A48" s="15" t="s">
        <v>130</v>
      </c>
      <c r="B48" s="3">
        <v>390</v>
      </c>
      <c r="C48" s="19" t="s">
        <v>51</v>
      </c>
      <c r="D48" s="16">
        <v>359</v>
      </c>
      <c r="E48" s="16">
        <v>69.599999999999994</v>
      </c>
      <c r="F48" s="16">
        <v>77.8</v>
      </c>
      <c r="G48" s="16">
        <v>98.2</v>
      </c>
      <c r="H48" s="13">
        <f t="shared" si="1"/>
        <v>245.59999999999997</v>
      </c>
    </row>
    <row r="49" spans="1:8" x14ac:dyDescent="0.2">
      <c r="A49" s="15" t="s">
        <v>130</v>
      </c>
      <c r="B49" s="3">
        <v>400</v>
      </c>
      <c r="C49" s="19" t="s">
        <v>33</v>
      </c>
      <c r="D49" s="16">
        <v>374.3</v>
      </c>
      <c r="E49" s="16">
        <v>76.5</v>
      </c>
      <c r="F49" s="16">
        <v>80.400000000000006</v>
      </c>
      <c r="G49" s="16">
        <v>109.6</v>
      </c>
      <c r="H49" s="13">
        <f t="shared" si="1"/>
        <v>266.5</v>
      </c>
    </row>
    <row r="50" spans="1:8" x14ac:dyDescent="0.2">
      <c r="A50" s="15">
        <v>2023</v>
      </c>
      <c r="B50" s="3">
        <v>410</v>
      </c>
      <c r="C50" s="19" t="s">
        <v>56</v>
      </c>
      <c r="D50" s="16">
        <v>252.6</v>
      </c>
      <c r="E50" s="16">
        <v>57</v>
      </c>
      <c r="F50" s="16">
        <v>67.599999999999994</v>
      </c>
      <c r="G50" s="16">
        <v>67.8</v>
      </c>
      <c r="H50" s="13">
        <f t="shared" si="1"/>
        <v>192.39999999999998</v>
      </c>
    </row>
    <row r="51" spans="1:8" x14ac:dyDescent="0.2">
      <c r="A51" s="15">
        <v>2023</v>
      </c>
      <c r="B51" s="3">
        <v>420</v>
      </c>
      <c r="C51" s="19" t="s">
        <v>52</v>
      </c>
      <c r="D51" s="16">
        <v>284.3</v>
      </c>
      <c r="E51" s="16">
        <v>55.7</v>
      </c>
      <c r="F51" s="16">
        <v>76</v>
      </c>
      <c r="G51" s="16">
        <v>90.7</v>
      </c>
      <c r="H51" s="13">
        <f t="shared" si="1"/>
        <v>222.39999999999998</v>
      </c>
    </row>
    <row r="52" spans="1:8" x14ac:dyDescent="0.2">
      <c r="A52" s="15">
        <v>2023</v>
      </c>
      <c r="B52" s="3">
        <v>430</v>
      </c>
      <c r="C52" s="19" t="s">
        <v>53</v>
      </c>
      <c r="D52" s="16">
        <v>344.9</v>
      </c>
      <c r="E52" s="16">
        <v>61.7</v>
      </c>
      <c r="F52" s="16">
        <v>89.4</v>
      </c>
      <c r="G52" s="16">
        <v>106.5</v>
      </c>
      <c r="H52" s="13">
        <f t="shared" si="1"/>
        <v>257.60000000000002</v>
      </c>
    </row>
    <row r="53" spans="1:8" x14ac:dyDescent="0.2">
      <c r="A53" s="15">
        <v>2023</v>
      </c>
      <c r="B53" s="3">
        <v>440</v>
      </c>
      <c r="C53" s="19" t="s">
        <v>54</v>
      </c>
      <c r="D53" s="16">
        <v>198.8</v>
      </c>
      <c r="E53" s="16">
        <v>42.3</v>
      </c>
      <c r="F53" s="16">
        <v>38.5</v>
      </c>
      <c r="G53" s="16">
        <v>60.1</v>
      </c>
      <c r="H53" s="13">
        <f t="shared" si="1"/>
        <v>140.9</v>
      </c>
    </row>
    <row r="54" spans="1:8" x14ac:dyDescent="0.2">
      <c r="A54" s="15">
        <v>2023</v>
      </c>
      <c r="B54" s="3">
        <v>450</v>
      </c>
      <c r="C54" s="19" t="s">
        <v>58</v>
      </c>
      <c r="D54" s="16">
        <v>159.4</v>
      </c>
      <c r="E54" s="16">
        <v>30</v>
      </c>
      <c r="F54" s="16">
        <v>38.299999999999997</v>
      </c>
      <c r="G54" s="16">
        <v>54.4</v>
      </c>
      <c r="H54" s="13">
        <f t="shared" si="1"/>
        <v>122.69999999999999</v>
      </c>
    </row>
    <row r="55" spans="1:8" x14ac:dyDescent="0.2">
      <c r="A55" s="15">
        <v>2023</v>
      </c>
      <c r="B55" s="3">
        <v>461</v>
      </c>
      <c r="C55" s="19" t="s">
        <v>59</v>
      </c>
      <c r="D55" s="16">
        <v>1123.3</v>
      </c>
      <c r="E55" s="16">
        <v>216.6</v>
      </c>
      <c r="F55" s="16">
        <v>256.2</v>
      </c>
      <c r="G55" s="16">
        <v>311.60000000000002</v>
      </c>
      <c r="H55" s="13">
        <f t="shared" si="1"/>
        <v>784.4</v>
      </c>
    </row>
    <row r="56" spans="1:8" x14ac:dyDescent="0.2">
      <c r="A56" s="15">
        <v>2023</v>
      </c>
      <c r="B56" s="3">
        <v>479</v>
      </c>
      <c r="C56" s="19" t="s">
        <v>60</v>
      </c>
      <c r="D56" s="16">
        <v>463.6</v>
      </c>
      <c r="E56" s="16">
        <v>80</v>
      </c>
      <c r="F56" s="16">
        <v>116.2</v>
      </c>
      <c r="G56" s="16">
        <v>130.6</v>
      </c>
      <c r="H56" s="13">
        <f t="shared" si="1"/>
        <v>326.79999999999995</v>
      </c>
    </row>
    <row r="57" spans="1:8" x14ac:dyDescent="0.2">
      <c r="A57" s="15" t="s">
        <v>130</v>
      </c>
      <c r="B57" s="3">
        <v>480</v>
      </c>
      <c r="C57" s="19" t="s">
        <v>57</v>
      </c>
      <c r="D57" s="16">
        <v>206.3</v>
      </c>
      <c r="E57" s="16">
        <v>43.2</v>
      </c>
      <c r="F57" s="16">
        <v>40.299999999999997</v>
      </c>
      <c r="G57" s="16">
        <v>68.400000000000006</v>
      </c>
      <c r="H57" s="13">
        <f t="shared" si="1"/>
        <v>151.9</v>
      </c>
    </row>
    <row r="58" spans="1:8" x14ac:dyDescent="0.2">
      <c r="A58" s="15">
        <v>2023</v>
      </c>
      <c r="B58" s="3">
        <v>482</v>
      </c>
      <c r="C58" s="19" t="s">
        <v>55</v>
      </c>
      <c r="D58" s="16">
        <v>170.1</v>
      </c>
      <c r="E58" s="16">
        <v>28.7</v>
      </c>
      <c r="F58" s="16">
        <v>45.1</v>
      </c>
      <c r="G58" s="16">
        <v>53.7</v>
      </c>
      <c r="H58" s="13">
        <f t="shared" si="1"/>
        <v>127.5</v>
      </c>
    </row>
    <row r="59" spans="1:8" x14ac:dyDescent="0.2">
      <c r="A59" s="15">
        <v>2023</v>
      </c>
      <c r="B59" s="3">
        <v>492</v>
      </c>
      <c r="C59" s="19" t="s">
        <v>61</v>
      </c>
      <c r="D59" s="16">
        <v>75.599999999999994</v>
      </c>
      <c r="E59" s="16">
        <v>13.7</v>
      </c>
      <c r="F59" s="16">
        <v>20.9</v>
      </c>
      <c r="G59" s="16">
        <v>25.7</v>
      </c>
      <c r="H59" s="13">
        <f t="shared" si="1"/>
        <v>60.3</v>
      </c>
    </row>
    <row r="60" spans="1:8" x14ac:dyDescent="0.2">
      <c r="A60" s="15">
        <v>2023</v>
      </c>
      <c r="B60" s="3">
        <v>510</v>
      </c>
      <c r="C60" s="19" t="s">
        <v>66</v>
      </c>
      <c r="D60" s="16">
        <v>339.2</v>
      </c>
      <c r="E60" s="16">
        <v>69.7</v>
      </c>
      <c r="F60" s="16">
        <v>86.5</v>
      </c>
      <c r="G60" s="16">
        <v>91.3</v>
      </c>
      <c r="H60" s="13">
        <f t="shared" si="1"/>
        <v>247.5</v>
      </c>
    </row>
    <row r="61" spans="1:8" x14ac:dyDescent="0.2">
      <c r="A61" s="15">
        <v>2023</v>
      </c>
      <c r="B61" s="3">
        <v>530</v>
      </c>
      <c r="C61" s="19" t="s">
        <v>62</v>
      </c>
      <c r="D61" s="16">
        <v>188.4</v>
      </c>
      <c r="E61" s="16">
        <v>33.9</v>
      </c>
      <c r="F61" s="16">
        <v>48.3</v>
      </c>
      <c r="G61" s="16">
        <v>62.5</v>
      </c>
      <c r="H61" s="13">
        <f t="shared" si="1"/>
        <v>144.69999999999999</v>
      </c>
    </row>
    <row r="62" spans="1:8" x14ac:dyDescent="0.2">
      <c r="A62" s="15">
        <v>2023</v>
      </c>
      <c r="B62" s="3">
        <v>540</v>
      </c>
      <c r="C62" s="19" t="s">
        <v>68</v>
      </c>
      <c r="D62" s="16">
        <v>483.4</v>
      </c>
      <c r="E62" s="16">
        <v>115.7</v>
      </c>
      <c r="F62" s="16">
        <v>114.4</v>
      </c>
      <c r="G62" s="16">
        <v>142.6</v>
      </c>
      <c r="H62" s="13">
        <f t="shared" si="1"/>
        <v>372.70000000000005</v>
      </c>
    </row>
    <row r="63" spans="1:8" x14ac:dyDescent="0.2">
      <c r="A63" s="15">
        <v>2023</v>
      </c>
      <c r="B63" s="3">
        <v>550</v>
      </c>
      <c r="C63" s="19" t="s">
        <v>69</v>
      </c>
      <c r="D63" s="16">
        <v>267.7</v>
      </c>
      <c r="E63" s="16">
        <v>45.5</v>
      </c>
      <c r="F63" s="16">
        <v>64.3</v>
      </c>
      <c r="G63" s="16">
        <v>92.5</v>
      </c>
      <c r="H63" s="13">
        <f t="shared" si="1"/>
        <v>202.3</v>
      </c>
    </row>
    <row r="64" spans="1:8" x14ac:dyDescent="0.2">
      <c r="A64" s="15">
        <v>2023</v>
      </c>
      <c r="B64" s="3">
        <v>561</v>
      </c>
      <c r="C64" s="19" t="s">
        <v>63</v>
      </c>
      <c r="D64" s="16">
        <v>818.8</v>
      </c>
      <c r="E64" s="16">
        <v>172.6</v>
      </c>
      <c r="F64" s="16">
        <v>208.1</v>
      </c>
      <c r="G64" s="16">
        <v>200.4</v>
      </c>
      <c r="H64" s="13">
        <f t="shared" si="1"/>
        <v>581.1</v>
      </c>
    </row>
    <row r="65" spans="1:8" x14ac:dyDescent="0.2">
      <c r="A65" s="15">
        <v>2023</v>
      </c>
      <c r="B65" s="3">
        <v>563</v>
      </c>
      <c r="C65" s="19" t="s">
        <v>64</v>
      </c>
      <c r="D65" s="16">
        <v>33.9</v>
      </c>
      <c r="E65" s="16">
        <v>4.0999999999999996</v>
      </c>
      <c r="F65" s="16">
        <v>9.3000000000000007</v>
      </c>
      <c r="G65" s="16">
        <v>9.5</v>
      </c>
      <c r="H65" s="13">
        <f t="shared" si="1"/>
        <v>22.9</v>
      </c>
    </row>
    <row r="66" spans="1:8" x14ac:dyDescent="0.2">
      <c r="A66" s="15">
        <v>2023</v>
      </c>
      <c r="B66" s="3">
        <v>573</v>
      </c>
      <c r="C66" s="19" t="s">
        <v>70</v>
      </c>
      <c r="D66" s="16">
        <v>367.2</v>
      </c>
      <c r="E66" s="16">
        <v>70.599999999999994</v>
      </c>
      <c r="F66" s="16">
        <v>98.4</v>
      </c>
      <c r="G66" s="16">
        <v>115</v>
      </c>
      <c r="H66" s="13">
        <f t="shared" si="1"/>
        <v>284</v>
      </c>
    </row>
    <row r="67" spans="1:8" x14ac:dyDescent="0.2">
      <c r="A67" s="15" t="s">
        <v>130</v>
      </c>
      <c r="B67" s="3">
        <v>575</v>
      </c>
      <c r="C67" s="19" t="s">
        <v>71</v>
      </c>
      <c r="D67" s="16">
        <v>273.7</v>
      </c>
      <c r="E67" s="16">
        <v>51.5</v>
      </c>
      <c r="F67" s="16">
        <v>74.3</v>
      </c>
      <c r="G67" s="16">
        <v>78.5</v>
      </c>
      <c r="H67" s="13">
        <f t="shared" si="1"/>
        <v>204.3</v>
      </c>
    </row>
    <row r="68" spans="1:8" x14ac:dyDescent="0.2">
      <c r="A68" s="15">
        <v>2023</v>
      </c>
      <c r="B68" s="3">
        <v>580</v>
      </c>
      <c r="C68" s="19" t="s">
        <v>73</v>
      </c>
      <c r="D68" s="16">
        <v>404</v>
      </c>
      <c r="E68" s="16">
        <v>68.3</v>
      </c>
      <c r="F68" s="16">
        <v>104</v>
      </c>
      <c r="G68" s="16">
        <v>127.4</v>
      </c>
      <c r="H68" s="13">
        <f t="shared" ref="H68:H99" si="2">SUM(E68:G68)</f>
        <v>299.70000000000005</v>
      </c>
    </row>
    <row r="69" spans="1:8" x14ac:dyDescent="0.2">
      <c r="A69" s="15" t="s">
        <v>130</v>
      </c>
      <c r="B69" s="3">
        <v>607</v>
      </c>
      <c r="C69" s="19" t="s">
        <v>65</v>
      </c>
      <c r="D69" s="16">
        <v>330.8</v>
      </c>
      <c r="E69" s="16">
        <v>82.9</v>
      </c>
      <c r="F69" s="16">
        <v>60.9</v>
      </c>
      <c r="G69" s="16">
        <v>95.3</v>
      </c>
      <c r="H69" s="13">
        <f t="shared" si="2"/>
        <v>239.10000000000002</v>
      </c>
    </row>
    <row r="70" spans="1:8" x14ac:dyDescent="0.2">
      <c r="A70" s="15">
        <v>2023</v>
      </c>
      <c r="B70" s="3">
        <v>615</v>
      </c>
      <c r="C70" s="19" t="s">
        <v>76</v>
      </c>
      <c r="D70" s="16">
        <v>516.6</v>
      </c>
      <c r="E70" s="16">
        <v>101.5</v>
      </c>
      <c r="F70" s="16">
        <v>124.8</v>
      </c>
      <c r="G70" s="16">
        <v>151.4</v>
      </c>
      <c r="H70" s="13">
        <f t="shared" si="2"/>
        <v>377.70000000000005</v>
      </c>
    </row>
    <row r="71" spans="1:8" x14ac:dyDescent="0.2">
      <c r="A71" s="15">
        <v>2023</v>
      </c>
      <c r="B71" s="3">
        <v>621</v>
      </c>
      <c r="C71" s="19" t="s">
        <v>67</v>
      </c>
      <c r="D71" s="16">
        <v>539.6</v>
      </c>
      <c r="E71" s="16">
        <v>103.4</v>
      </c>
      <c r="F71" s="16">
        <v>140.30000000000001</v>
      </c>
      <c r="G71" s="16">
        <v>151.9</v>
      </c>
      <c r="H71" s="13">
        <f t="shared" si="2"/>
        <v>395.6</v>
      </c>
    </row>
    <row r="72" spans="1:8" x14ac:dyDescent="0.2">
      <c r="A72" s="15">
        <v>2023</v>
      </c>
      <c r="B72" s="3">
        <v>630</v>
      </c>
      <c r="C72" s="19" t="s">
        <v>72</v>
      </c>
      <c r="D72" s="16">
        <v>690.9</v>
      </c>
      <c r="E72" s="16">
        <v>153.6</v>
      </c>
      <c r="F72" s="16">
        <v>167.8</v>
      </c>
      <c r="G72" s="16">
        <v>189.2</v>
      </c>
      <c r="H72" s="13">
        <f t="shared" si="2"/>
        <v>510.59999999999997</v>
      </c>
    </row>
    <row r="73" spans="1:8" x14ac:dyDescent="0.2">
      <c r="A73" s="15">
        <v>2023</v>
      </c>
      <c r="B73" s="3">
        <v>657</v>
      </c>
      <c r="C73" s="19" t="s">
        <v>85</v>
      </c>
      <c r="D73" s="16">
        <v>609.4</v>
      </c>
      <c r="E73" s="16">
        <v>108.9</v>
      </c>
      <c r="F73" s="16">
        <v>143.4</v>
      </c>
      <c r="G73" s="16">
        <v>182.7</v>
      </c>
      <c r="H73" s="13">
        <f t="shared" si="2"/>
        <v>435</v>
      </c>
    </row>
    <row r="74" spans="1:8" x14ac:dyDescent="0.2">
      <c r="A74" s="15">
        <v>2023</v>
      </c>
      <c r="B74" s="3">
        <v>661</v>
      </c>
      <c r="C74" s="19" t="s">
        <v>86</v>
      </c>
      <c r="D74" s="16">
        <v>391.1</v>
      </c>
      <c r="E74" s="16">
        <v>77.400000000000006</v>
      </c>
      <c r="F74" s="16">
        <v>112.1</v>
      </c>
      <c r="G74" s="16">
        <v>111.9</v>
      </c>
      <c r="H74" s="13">
        <f t="shared" si="2"/>
        <v>301.39999999999998</v>
      </c>
    </row>
    <row r="75" spans="1:8" x14ac:dyDescent="0.2">
      <c r="A75" s="15" t="s">
        <v>130</v>
      </c>
      <c r="B75" s="3">
        <v>665</v>
      </c>
      <c r="C75" s="19" t="s">
        <v>88</v>
      </c>
      <c r="D75" s="16">
        <v>169</v>
      </c>
      <c r="E75" s="16">
        <v>31.9</v>
      </c>
      <c r="F75" s="16">
        <v>38.200000000000003</v>
      </c>
      <c r="G75" s="16">
        <v>62.1</v>
      </c>
      <c r="H75" s="13">
        <f t="shared" si="2"/>
        <v>132.19999999999999</v>
      </c>
    </row>
    <row r="76" spans="1:8" x14ac:dyDescent="0.2">
      <c r="A76" s="15">
        <v>2023</v>
      </c>
      <c r="B76" s="3">
        <v>671</v>
      </c>
      <c r="C76" s="19" t="s">
        <v>91</v>
      </c>
      <c r="D76" s="16">
        <v>166.6</v>
      </c>
      <c r="E76" s="16">
        <v>26.7</v>
      </c>
      <c r="F76" s="16">
        <v>36.200000000000003</v>
      </c>
      <c r="G76" s="16">
        <v>54.4</v>
      </c>
      <c r="H76" s="13">
        <f t="shared" si="2"/>
        <v>117.30000000000001</v>
      </c>
    </row>
    <row r="77" spans="1:8" x14ac:dyDescent="0.2">
      <c r="A77" s="15">
        <v>2023</v>
      </c>
      <c r="B77" s="3">
        <v>706</v>
      </c>
      <c r="C77" s="19" t="s">
        <v>83</v>
      </c>
      <c r="D77" s="16">
        <v>247.3</v>
      </c>
      <c r="E77" s="16">
        <v>53.4</v>
      </c>
      <c r="F77" s="16">
        <v>53.9</v>
      </c>
      <c r="G77" s="16">
        <v>67.5</v>
      </c>
      <c r="H77" s="13">
        <f t="shared" si="2"/>
        <v>174.8</v>
      </c>
    </row>
    <row r="78" spans="1:8" x14ac:dyDescent="0.2">
      <c r="A78" s="15" t="s">
        <v>130</v>
      </c>
      <c r="B78" s="3">
        <v>707</v>
      </c>
      <c r="C78" s="19" t="s">
        <v>77</v>
      </c>
      <c r="D78" s="16">
        <v>324.8</v>
      </c>
      <c r="E78" s="16">
        <v>48.5</v>
      </c>
      <c r="F78" s="16">
        <v>85.9</v>
      </c>
      <c r="G78" s="16">
        <v>107.4</v>
      </c>
      <c r="H78" s="13">
        <f t="shared" si="2"/>
        <v>241.8</v>
      </c>
    </row>
    <row r="79" spans="1:8" x14ac:dyDescent="0.2">
      <c r="A79" s="15">
        <v>2023</v>
      </c>
      <c r="B79" s="3">
        <v>710</v>
      </c>
      <c r="C79" s="19" t="s">
        <v>74</v>
      </c>
      <c r="D79" s="16">
        <v>279.2</v>
      </c>
      <c r="E79" s="16">
        <v>58.1</v>
      </c>
      <c r="F79" s="16">
        <v>74.3</v>
      </c>
      <c r="G79" s="16">
        <v>71.599999999999994</v>
      </c>
      <c r="H79" s="13">
        <f t="shared" si="2"/>
        <v>204</v>
      </c>
    </row>
    <row r="80" spans="1:8" x14ac:dyDescent="0.2">
      <c r="A80" s="15">
        <v>2023</v>
      </c>
      <c r="B80" s="3">
        <v>727</v>
      </c>
      <c r="C80" s="19" t="s">
        <v>78</v>
      </c>
      <c r="D80" s="16">
        <v>170.8</v>
      </c>
      <c r="E80" s="16">
        <v>31</v>
      </c>
      <c r="F80" s="16">
        <v>41.2</v>
      </c>
      <c r="G80" s="16">
        <v>49.1</v>
      </c>
      <c r="H80" s="13">
        <f t="shared" si="2"/>
        <v>121.30000000000001</v>
      </c>
    </row>
    <row r="81" spans="1:8" x14ac:dyDescent="0.2">
      <c r="A81" s="15">
        <v>2023</v>
      </c>
      <c r="B81" s="3">
        <v>730</v>
      </c>
      <c r="C81" s="19" t="s">
        <v>79</v>
      </c>
      <c r="D81" s="16">
        <v>1030.4000000000001</v>
      </c>
      <c r="E81" s="16">
        <v>215.9</v>
      </c>
      <c r="F81" s="16">
        <v>252.2</v>
      </c>
      <c r="G81" s="16">
        <v>254.4</v>
      </c>
      <c r="H81" s="13">
        <f t="shared" si="2"/>
        <v>722.5</v>
      </c>
    </row>
    <row r="82" spans="1:8" x14ac:dyDescent="0.2">
      <c r="A82" s="15">
        <v>2023</v>
      </c>
      <c r="B82" s="3">
        <v>740</v>
      </c>
      <c r="C82" s="19" t="s">
        <v>81</v>
      </c>
      <c r="D82" s="16">
        <v>621.79999999999995</v>
      </c>
      <c r="E82" s="16">
        <v>125.9</v>
      </c>
      <c r="F82" s="16">
        <v>130.6</v>
      </c>
      <c r="G82" s="16">
        <v>183.2</v>
      </c>
      <c r="H82" s="13">
        <f t="shared" si="2"/>
        <v>439.7</v>
      </c>
    </row>
    <row r="83" spans="1:8" x14ac:dyDescent="0.2">
      <c r="A83" s="15">
        <v>2023</v>
      </c>
      <c r="B83" s="3">
        <v>741</v>
      </c>
      <c r="C83" s="19" t="s">
        <v>80</v>
      </c>
      <c r="D83" s="16">
        <v>31.3</v>
      </c>
      <c r="E83" s="16">
        <v>4.8</v>
      </c>
      <c r="F83" s="16">
        <v>6.8</v>
      </c>
      <c r="G83" s="16">
        <v>11.6</v>
      </c>
      <c r="H83" s="13">
        <f t="shared" si="2"/>
        <v>23.2</v>
      </c>
    </row>
    <row r="84" spans="1:8" x14ac:dyDescent="0.2">
      <c r="A84" s="15">
        <v>2023</v>
      </c>
      <c r="B84" s="3">
        <v>746</v>
      </c>
      <c r="C84" s="19" t="s">
        <v>82</v>
      </c>
      <c r="D84" s="16">
        <v>321.89999999999998</v>
      </c>
      <c r="E84" s="16">
        <v>60.7</v>
      </c>
      <c r="F84" s="16">
        <v>90.1</v>
      </c>
      <c r="G84" s="16">
        <v>85.6</v>
      </c>
      <c r="H84" s="13">
        <f t="shared" si="2"/>
        <v>236.4</v>
      </c>
    </row>
    <row r="85" spans="1:8" x14ac:dyDescent="0.2">
      <c r="A85" s="15">
        <v>2023</v>
      </c>
      <c r="B85" s="3">
        <v>751</v>
      </c>
      <c r="C85" s="19" t="s">
        <v>84</v>
      </c>
      <c r="D85" s="16">
        <v>2113.6999999999998</v>
      </c>
      <c r="E85" s="16">
        <v>409</v>
      </c>
      <c r="F85" s="16">
        <v>519.4</v>
      </c>
      <c r="G85" s="16">
        <v>590.5</v>
      </c>
      <c r="H85" s="13">
        <f t="shared" si="2"/>
        <v>1518.9</v>
      </c>
    </row>
    <row r="86" spans="1:8" x14ac:dyDescent="0.2">
      <c r="A86" s="15">
        <v>2023</v>
      </c>
      <c r="B86" s="3">
        <v>756</v>
      </c>
      <c r="C86" s="19" t="s">
        <v>87</v>
      </c>
      <c r="D86" s="16">
        <v>199.9</v>
      </c>
      <c r="E86" s="16">
        <v>42.1</v>
      </c>
      <c r="F86" s="16">
        <v>54.3</v>
      </c>
      <c r="G86" s="16">
        <v>55.1</v>
      </c>
      <c r="H86" s="13">
        <f t="shared" si="2"/>
        <v>151.5</v>
      </c>
    </row>
    <row r="87" spans="1:8" x14ac:dyDescent="0.2">
      <c r="A87" s="15">
        <v>2023</v>
      </c>
      <c r="B87" s="3">
        <v>760</v>
      </c>
      <c r="C87" s="19" t="s">
        <v>89</v>
      </c>
      <c r="D87" s="16">
        <v>464.6</v>
      </c>
      <c r="E87" s="16">
        <v>79.7</v>
      </c>
      <c r="F87" s="16">
        <v>139</v>
      </c>
      <c r="G87" s="16">
        <v>155.69999999999999</v>
      </c>
      <c r="H87" s="13">
        <f t="shared" si="2"/>
        <v>374.4</v>
      </c>
    </row>
    <row r="88" spans="1:8" x14ac:dyDescent="0.2">
      <c r="A88" s="15">
        <v>2023</v>
      </c>
      <c r="B88" s="3">
        <v>766</v>
      </c>
      <c r="C88" s="19" t="s">
        <v>75</v>
      </c>
      <c r="D88" s="16">
        <v>288.7</v>
      </c>
      <c r="E88" s="16">
        <v>61.2</v>
      </c>
      <c r="F88" s="16">
        <v>62.9</v>
      </c>
      <c r="G88" s="16">
        <v>105.2</v>
      </c>
      <c r="H88" s="13">
        <f t="shared" si="2"/>
        <v>229.3</v>
      </c>
    </row>
    <row r="89" spans="1:8" x14ac:dyDescent="0.2">
      <c r="A89" s="15" t="s">
        <v>130</v>
      </c>
      <c r="B89" s="3">
        <v>773</v>
      </c>
      <c r="C89" s="19" t="s">
        <v>99</v>
      </c>
      <c r="D89" s="16">
        <v>219.9</v>
      </c>
      <c r="E89" s="16">
        <v>36.4</v>
      </c>
      <c r="F89" s="16">
        <v>48</v>
      </c>
      <c r="G89" s="16">
        <v>76.900000000000006</v>
      </c>
      <c r="H89" s="13">
        <f t="shared" si="2"/>
        <v>161.30000000000001</v>
      </c>
    </row>
    <row r="90" spans="1:8" x14ac:dyDescent="0.2">
      <c r="A90" s="15">
        <v>2023</v>
      </c>
      <c r="B90" s="3">
        <v>779</v>
      </c>
      <c r="C90" s="19" t="s">
        <v>90</v>
      </c>
      <c r="D90" s="16">
        <v>385.3</v>
      </c>
      <c r="E90" s="16">
        <v>84.1</v>
      </c>
      <c r="F90" s="16">
        <v>91.4</v>
      </c>
      <c r="G90" s="16">
        <v>127.9</v>
      </c>
      <c r="H90" s="13">
        <f t="shared" si="2"/>
        <v>303.39999999999998</v>
      </c>
    </row>
    <row r="91" spans="1:8" x14ac:dyDescent="0.2">
      <c r="A91" s="15">
        <v>2023</v>
      </c>
      <c r="B91" s="3">
        <v>787</v>
      </c>
      <c r="C91" s="19" t="s">
        <v>101</v>
      </c>
      <c r="D91" s="16">
        <v>421.2</v>
      </c>
      <c r="E91" s="16">
        <v>79.8</v>
      </c>
      <c r="F91" s="16">
        <v>97.2</v>
      </c>
      <c r="G91" s="16">
        <v>145.4</v>
      </c>
      <c r="H91" s="13">
        <f t="shared" si="2"/>
        <v>322.39999999999998</v>
      </c>
    </row>
    <row r="92" spans="1:8" x14ac:dyDescent="0.2">
      <c r="A92" s="15">
        <v>2023</v>
      </c>
      <c r="B92" s="3">
        <v>791</v>
      </c>
      <c r="C92" s="19" t="s">
        <v>92</v>
      </c>
      <c r="D92" s="16">
        <v>639.6</v>
      </c>
      <c r="E92" s="16">
        <v>116.4</v>
      </c>
      <c r="F92" s="16">
        <v>167.7</v>
      </c>
      <c r="G92" s="16">
        <v>183.4</v>
      </c>
      <c r="H92" s="13">
        <f t="shared" si="2"/>
        <v>467.5</v>
      </c>
    </row>
    <row r="93" spans="1:8" x14ac:dyDescent="0.2">
      <c r="A93" s="15">
        <v>2023</v>
      </c>
      <c r="B93" s="3">
        <v>810</v>
      </c>
      <c r="C93" s="19" t="s">
        <v>93</v>
      </c>
      <c r="D93" s="16">
        <v>239.5</v>
      </c>
      <c r="E93" s="16">
        <v>50.4</v>
      </c>
      <c r="F93" s="16">
        <v>61.8</v>
      </c>
      <c r="G93" s="16">
        <v>72.8</v>
      </c>
      <c r="H93" s="13">
        <f t="shared" si="2"/>
        <v>185</v>
      </c>
    </row>
    <row r="94" spans="1:8" x14ac:dyDescent="0.2">
      <c r="A94" s="15">
        <v>2023</v>
      </c>
      <c r="B94" s="3">
        <v>813</v>
      </c>
      <c r="C94" s="19" t="s">
        <v>94</v>
      </c>
      <c r="D94" s="16">
        <v>474</v>
      </c>
      <c r="E94" s="16">
        <v>89.6</v>
      </c>
      <c r="F94" s="16">
        <v>103.3</v>
      </c>
      <c r="G94" s="16">
        <v>144.6</v>
      </c>
      <c r="H94" s="13">
        <f t="shared" si="2"/>
        <v>337.5</v>
      </c>
    </row>
    <row r="95" spans="1:8" x14ac:dyDescent="0.2">
      <c r="A95" s="15">
        <v>2023</v>
      </c>
      <c r="B95" s="3">
        <v>820</v>
      </c>
      <c r="C95" s="19" t="s">
        <v>102</v>
      </c>
      <c r="D95" s="16">
        <v>320.2</v>
      </c>
      <c r="E95" s="16">
        <v>54.4</v>
      </c>
      <c r="F95" s="16">
        <v>84.1</v>
      </c>
      <c r="G95" s="16">
        <v>108.3</v>
      </c>
      <c r="H95" s="13">
        <f t="shared" si="2"/>
        <v>246.8</v>
      </c>
    </row>
    <row r="96" spans="1:8" x14ac:dyDescent="0.2">
      <c r="A96" s="15">
        <v>2023</v>
      </c>
      <c r="B96" s="3">
        <v>825</v>
      </c>
      <c r="C96" s="19" t="s">
        <v>97</v>
      </c>
      <c r="D96" s="16">
        <v>28.7</v>
      </c>
      <c r="E96" s="16">
        <v>3.6</v>
      </c>
      <c r="F96" s="16">
        <v>6.8</v>
      </c>
      <c r="G96" s="16">
        <v>6.6</v>
      </c>
      <c r="H96" s="13">
        <f t="shared" si="2"/>
        <v>17</v>
      </c>
    </row>
    <row r="97" spans="1:8" x14ac:dyDescent="0.2">
      <c r="A97" s="15">
        <v>2023</v>
      </c>
      <c r="B97" s="3">
        <v>840</v>
      </c>
      <c r="C97" s="19" t="s">
        <v>100</v>
      </c>
      <c r="D97" s="16">
        <v>202.6</v>
      </c>
      <c r="E97" s="16">
        <v>34.1</v>
      </c>
      <c r="F97" s="16">
        <v>59.5</v>
      </c>
      <c r="G97" s="16">
        <v>66.599999999999994</v>
      </c>
      <c r="H97" s="13">
        <f t="shared" si="2"/>
        <v>160.19999999999999</v>
      </c>
    </row>
    <row r="98" spans="1:8" x14ac:dyDescent="0.2">
      <c r="A98" s="15">
        <v>2023</v>
      </c>
      <c r="B98" s="3">
        <v>846</v>
      </c>
      <c r="C98" s="19" t="s">
        <v>98</v>
      </c>
      <c r="D98" s="16">
        <v>301.5</v>
      </c>
      <c r="E98" s="16">
        <v>54.2</v>
      </c>
      <c r="F98" s="16">
        <v>89.5</v>
      </c>
      <c r="G98" s="16">
        <v>85.3</v>
      </c>
      <c r="H98" s="13">
        <f t="shared" si="2"/>
        <v>229</v>
      </c>
    </row>
    <row r="99" spans="1:8" x14ac:dyDescent="0.2">
      <c r="A99" s="15">
        <v>2023</v>
      </c>
      <c r="B99" s="3">
        <v>849</v>
      </c>
      <c r="C99" s="19" t="s">
        <v>96</v>
      </c>
      <c r="D99" s="16">
        <v>270.10000000000002</v>
      </c>
      <c r="E99" s="16">
        <v>50.4</v>
      </c>
      <c r="F99" s="16">
        <v>72.400000000000006</v>
      </c>
      <c r="G99" s="16">
        <v>80.2</v>
      </c>
      <c r="H99" s="13">
        <f t="shared" si="2"/>
        <v>203</v>
      </c>
    </row>
    <row r="100" spans="1:8" x14ac:dyDescent="0.2">
      <c r="A100" s="15">
        <v>2023</v>
      </c>
      <c r="B100" s="3">
        <v>851</v>
      </c>
      <c r="C100" s="19" t="s">
        <v>103</v>
      </c>
      <c r="D100" s="16">
        <v>1541.3</v>
      </c>
      <c r="E100" s="16">
        <v>332.2</v>
      </c>
      <c r="F100" s="16">
        <v>331.3</v>
      </c>
      <c r="G100" s="16">
        <v>446</v>
      </c>
      <c r="H100" s="13">
        <f t="shared" ref="H100:H101" si="3">SUM(E100:G100)</f>
        <v>1109.5</v>
      </c>
    </row>
    <row r="101" spans="1:8" x14ac:dyDescent="0.2">
      <c r="A101" s="15">
        <v>2023</v>
      </c>
      <c r="B101" s="3">
        <v>860</v>
      </c>
      <c r="C101" s="19" t="s">
        <v>95</v>
      </c>
      <c r="D101" s="16">
        <v>480</v>
      </c>
      <c r="E101" s="16">
        <v>105.2</v>
      </c>
      <c r="F101" s="16">
        <v>119.8</v>
      </c>
      <c r="G101" s="16">
        <v>145.4</v>
      </c>
      <c r="H101" s="13">
        <f t="shared" si="3"/>
        <v>370.4</v>
      </c>
    </row>
    <row r="103" spans="1:8" x14ac:dyDescent="0.2">
      <c r="D103" s="15" t="s">
        <v>136</v>
      </c>
      <c r="E103" s="15" t="s">
        <v>126</v>
      </c>
      <c r="F103" s="15" t="s">
        <v>127</v>
      </c>
      <c r="G103" s="15" t="s">
        <v>128</v>
      </c>
      <c r="H103" s="15" t="s">
        <v>3</v>
      </c>
    </row>
    <row r="104" spans="1:8" x14ac:dyDescent="0.2">
      <c r="A104" s="15" t="s">
        <v>132</v>
      </c>
      <c r="B104" s="3">
        <v>101</v>
      </c>
      <c r="C104" s="19" t="s">
        <v>5</v>
      </c>
      <c r="D104" s="16">
        <v>3026.3</v>
      </c>
      <c r="E104" s="16">
        <v>616.70000000000005</v>
      </c>
      <c r="F104" s="16">
        <v>580.79999999999995</v>
      </c>
      <c r="G104" s="16">
        <v>860.5</v>
      </c>
      <c r="H104" s="13">
        <f t="shared" ref="H104:H135" si="4">SUM(E104:G104)</f>
        <v>2058</v>
      </c>
    </row>
    <row r="105" spans="1:8" x14ac:dyDescent="0.2">
      <c r="A105" s="36" t="str">
        <f>A104</f>
        <v>2021</v>
      </c>
      <c r="B105" s="3">
        <v>147</v>
      </c>
      <c r="C105" s="19" t="s">
        <v>6</v>
      </c>
      <c r="D105" s="16">
        <v>782.5</v>
      </c>
      <c r="E105" s="16">
        <v>170.9</v>
      </c>
      <c r="F105" s="16">
        <v>157</v>
      </c>
      <c r="G105" s="16">
        <v>249.4</v>
      </c>
      <c r="H105" s="13">
        <f t="shared" si="4"/>
        <v>577.29999999999995</v>
      </c>
    </row>
    <row r="106" spans="1:8" x14ac:dyDescent="0.2">
      <c r="A106" s="36" t="str">
        <f t="shared" ref="A106:A169" si="5">A105</f>
        <v>2021</v>
      </c>
      <c r="B106" s="3">
        <v>151</v>
      </c>
      <c r="C106" s="19" t="s">
        <v>10</v>
      </c>
      <c r="D106" s="16">
        <v>309.39999999999998</v>
      </c>
      <c r="E106" s="16">
        <v>85.8</v>
      </c>
      <c r="F106" s="16">
        <v>90.7</v>
      </c>
      <c r="G106" s="16">
        <v>62.5</v>
      </c>
      <c r="H106" s="13">
        <f t="shared" si="4"/>
        <v>239</v>
      </c>
    </row>
    <row r="107" spans="1:8" x14ac:dyDescent="0.2">
      <c r="A107" s="36" t="str">
        <f t="shared" si="5"/>
        <v>2021</v>
      </c>
      <c r="B107" s="3">
        <v>153</v>
      </c>
      <c r="C107" s="19" t="s">
        <v>11</v>
      </c>
      <c r="D107" s="16">
        <v>243</v>
      </c>
      <c r="E107" s="16">
        <v>56</v>
      </c>
      <c r="F107" s="16">
        <v>60.3</v>
      </c>
      <c r="G107" s="16">
        <v>64.400000000000006</v>
      </c>
      <c r="H107" s="13">
        <f t="shared" si="4"/>
        <v>180.7</v>
      </c>
    </row>
    <row r="108" spans="1:8" x14ac:dyDescent="0.2">
      <c r="A108" s="36" t="str">
        <f t="shared" si="5"/>
        <v>2021</v>
      </c>
      <c r="B108" s="3">
        <v>155</v>
      </c>
      <c r="C108" s="19" t="s">
        <v>7</v>
      </c>
      <c r="D108" s="16">
        <v>93.2</v>
      </c>
      <c r="E108" s="16">
        <v>16.3</v>
      </c>
      <c r="F108" s="16">
        <v>24.9</v>
      </c>
      <c r="G108" s="16">
        <v>30.8</v>
      </c>
      <c r="H108" s="13">
        <f t="shared" si="4"/>
        <v>72</v>
      </c>
    </row>
    <row r="109" spans="1:8" x14ac:dyDescent="0.2">
      <c r="A109" s="36" t="str">
        <f t="shared" si="5"/>
        <v>2021</v>
      </c>
      <c r="B109" s="3">
        <v>157</v>
      </c>
      <c r="C109" s="19" t="s">
        <v>12</v>
      </c>
      <c r="D109" s="16">
        <v>748</v>
      </c>
      <c r="E109" s="16">
        <v>143.6</v>
      </c>
      <c r="F109" s="16">
        <v>157.69999999999999</v>
      </c>
      <c r="G109" s="16">
        <v>256</v>
      </c>
      <c r="H109" s="13">
        <f t="shared" si="4"/>
        <v>557.29999999999995</v>
      </c>
    </row>
    <row r="110" spans="1:8" x14ac:dyDescent="0.2">
      <c r="A110" s="36" t="str">
        <f t="shared" si="5"/>
        <v>2021</v>
      </c>
      <c r="B110" s="3">
        <v>159</v>
      </c>
      <c r="C110" s="19" t="s">
        <v>13</v>
      </c>
      <c r="D110" s="16">
        <v>488.3</v>
      </c>
      <c r="E110" s="16">
        <v>69.7</v>
      </c>
      <c r="F110" s="16">
        <v>117.4</v>
      </c>
      <c r="G110" s="16">
        <v>178.5</v>
      </c>
      <c r="H110" s="13">
        <f t="shared" si="4"/>
        <v>365.6</v>
      </c>
    </row>
    <row r="111" spans="1:8" x14ac:dyDescent="0.2">
      <c r="A111" s="36" t="str">
        <f t="shared" si="5"/>
        <v>2021</v>
      </c>
      <c r="B111" s="3">
        <v>161</v>
      </c>
      <c r="C111" s="19" t="s">
        <v>14</v>
      </c>
      <c r="D111" s="16">
        <v>181.4</v>
      </c>
      <c r="E111" s="16">
        <v>38.200000000000003</v>
      </c>
      <c r="F111" s="16">
        <v>50.3</v>
      </c>
      <c r="G111" s="16">
        <v>46.2</v>
      </c>
      <c r="H111" s="13">
        <f t="shared" si="4"/>
        <v>134.69999999999999</v>
      </c>
    </row>
    <row r="112" spans="1:8" x14ac:dyDescent="0.2">
      <c r="A112" s="36" t="str">
        <f t="shared" si="5"/>
        <v>2021</v>
      </c>
      <c r="B112" s="3">
        <v>163</v>
      </c>
      <c r="C112" s="19" t="s">
        <v>15</v>
      </c>
      <c r="D112" s="16">
        <v>137.80000000000001</v>
      </c>
      <c r="E112" s="16">
        <v>20.7</v>
      </c>
      <c r="F112" s="16">
        <v>36.5</v>
      </c>
      <c r="G112" s="16">
        <v>41.5</v>
      </c>
      <c r="H112" s="13">
        <f t="shared" si="4"/>
        <v>98.7</v>
      </c>
    </row>
    <row r="113" spans="1:8" x14ac:dyDescent="0.2">
      <c r="A113" s="36" t="str">
        <f t="shared" si="5"/>
        <v>2021</v>
      </c>
      <c r="B113" s="3">
        <v>165</v>
      </c>
      <c r="C113" s="19" t="s">
        <v>9</v>
      </c>
      <c r="D113" s="16">
        <v>116.5</v>
      </c>
      <c r="E113" s="16">
        <v>28.3</v>
      </c>
      <c r="F113" s="16">
        <v>21.7</v>
      </c>
      <c r="G113" s="16">
        <v>26.7</v>
      </c>
      <c r="H113" s="13">
        <f t="shared" si="4"/>
        <v>76.7</v>
      </c>
    </row>
    <row r="114" spans="1:8" x14ac:dyDescent="0.2">
      <c r="A114" s="36" t="str">
        <f t="shared" si="5"/>
        <v>2021</v>
      </c>
      <c r="B114" s="3">
        <v>167</v>
      </c>
      <c r="C114" s="19" t="s">
        <v>16</v>
      </c>
      <c r="D114" s="16">
        <v>380.5</v>
      </c>
      <c r="E114" s="16">
        <v>65.400000000000006</v>
      </c>
      <c r="F114" s="16">
        <v>99.6</v>
      </c>
      <c r="G114" s="16">
        <v>107.6</v>
      </c>
      <c r="H114" s="13">
        <f t="shared" si="4"/>
        <v>272.60000000000002</v>
      </c>
    </row>
    <row r="115" spans="1:8" x14ac:dyDescent="0.2">
      <c r="A115" s="36" t="str">
        <f t="shared" si="5"/>
        <v>2021</v>
      </c>
      <c r="B115" s="3">
        <v>169</v>
      </c>
      <c r="C115" s="19" t="s">
        <v>17</v>
      </c>
      <c r="D115" s="16">
        <v>239.5</v>
      </c>
      <c r="E115" s="16">
        <v>46.3</v>
      </c>
      <c r="F115" s="16">
        <v>47.3</v>
      </c>
      <c r="G115" s="16">
        <v>70.099999999999994</v>
      </c>
      <c r="H115" s="13">
        <f t="shared" si="4"/>
        <v>163.69999999999999</v>
      </c>
    </row>
    <row r="116" spans="1:8" x14ac:dyDescent="0.2">
      <c r="A116" s="36" t="str">
        <f t="shared" si="5"/>
        <v>2021</v>
      </c>
      <c r="B116" s="3">
        <v>173</v>
      </c>
      <c r="C116" s="19" t="s">
        <v>19</v>
      </c>
      <c r="D116" s="16">
        <v>480.3</v>
      </c>
      <c r="E116" s="16">
        <v>72.599999999999994</v>
      </c>
      <c r="F116" s="16">
        <v>91.1</v>
      </c>
      <c r="G116" s="16">
        <v>212.8</v>
      </c>
      <c r="H116" s="13">
        <f t="shared" si="4"/>
        <v>376.5</v>
      </c>
    </row>
    <row r="117" spans="1:8" x14ac:dyDescent="0.2">
      <c r="A117" s="36" t="str">
        <f t="shared" si="5"/>
        <v>2021</v>
      </c>
      <c r="B117" s="3">
        <v>175</v>
      </c>
      <c r="C117" s="19" t="s">
        <v>20</v>
      </c>
      <c r="D117" s="16">
        <v>266.7</v>
      </c>
      <c r="E117" s="16">
        <v>53</v>
      </c>
      <c r="F117" s="16">
        <v>64.400000000000006</v>
      </c>
      <c r="G117" s="16">
        <v>85.4</v>
      </c>
      <c r="H117" s="13">
        <f t="shared" si="4"/>
        <v>202.8</v>
      </c>
    </row>
    <row r="118" spans="1:8" x14ac:dyDescent="0.2">
      <c r="A118" s="36" t="str">
        <f t="shared" si="5"/>
        <v>2021</v>
      </c>
      <c r="B118" s="3">
        <v>183</v>
      </c>
      <c r="C118" s="19" t="s">
        <v>18</v>
      </c>
      <c r="D118" s="16">
        <v>93.2</v>
      </c>
      <c r="E118" s="16">
        <v>21.2</v>
      </c>
      <c r="F118" s="16">
        <v>18.2</v>
      </c>
      <c r="G118" s="16">
        <v>19.7</v>
      </c>
      <c r="H118" s="13">
        <f t="shared" si="4"/>
        <v>59.099999999999994</v>
      </c>
    </row>
    <row r="119" spans="1:8" x14ac:dyDescent="0.2">
      <c r="A119" s="36" t="str">
        <f t="shared" si="5"/>
        <v>2021</v>
      </c>
      <c r="B119" s="3">
        <v>185</v>
      </c>
      <c r="C119" s="19" t="s">
        <v>8</v>
      </c>
      <c r="D119" s="16">
        <v>285</v>
      </c>
      <c r="E119" s="16">
        <v>60.5</v>
      </c>
      <c r="F119" s="16">
        <v>52.3</v>
      </c>
      <c r="G119" s="16">
        <v>82.4</v>
      </c>
      <c r="H119" s="13">
        <f t="shared" si="4"/>
        <v>195.2</v>
      </c>
    </row>
    <row r="120" spans="1:8" x14ac:dyDescent="0.2">
      <c r="A120" s="36" t="str">
        <f t="shared" si="5"/>
        <v>2021</v>
      </c>
      <c r="B120" s="3">
        <v>187</v>
      </c>
      <c r="C120" s="19" t="s">
        <v>21</v>
      </c>
      <c r="D120" s="16">
        <v>48.3</v>
      </c>
      <c r="E120" s="16">
        <v>11.1</v>
      </c>
      <c r="F120" s="16">
        <v>12.9</v>
      </c>
      <c r="G120" s="16">
        <v>9.6999999999999993</v>
      </c>
      <c r="H120" s="13">
        <f t="shared" si="4"/>
        <v>33.700000000000003</v>
      </c>
    </row>
    <row r="121" spans="1:8" x14ac:dyDescent="0.2">
      <c r="A121" s="36" t="str">
        <f t="shared" si="5"/>
        <v>2021</v>
      </c>
      <c r="B121" s="3">
        <v>190</v>
      </c>
      <c r="C121" s="19" t="s">
        <v>26</v>
      </c>
      <c r="D121" s="16">
        <v>238.1</v>
      </c>
      <c r="E121" s="16">
        <v>51.1</v>
      </c>
      <c r="F121" s="16">
        <v>59.1</v>
      </c>
      <c r="G121" s="16">
        <v>61.7</v>
      </c>
      <c r="H121" s="13">
        <f t="shared" si="4"/>
        <v>171.9</v>
      </c>
    </row>
    <row r="122" spans="1:8" x14ac:dyDescent="0.2">
      <c r="A122" s="36" t="str">
        <f t="shared" si="5"/>
        <v>2021</v>
      </c>
      <c r="B122" s="3">
        <v>201</v>
      </c>
      <c r="C122" s="19" t="s">
        <v>22</v>
      </c>
      <c r="D122" s="16">
        <v>196</v>
      </c>
      <c r="E122" s="16">
        <v>45</v>
      </c>
      <c r="F122" s="16">
        <v>50.4</v>
      </c>
      <c r="G122" s="16">
        <v>52</v>
      </c>
      <c r="H122" s="13">
        <f t="shared" si="4"/>
        <v>147.4</v>
      </c>
    </row>
    <row r="123" spans="1:8" x14ac:dyDescent="0.2">
      <c r="A123" s="36" t="str">
        <f t="shared" si="5"/>
        <v>2021</v>
      </c>
      <c r="B123" s="3">
        <v>210</v>
      </c>
      <c r="C123" s="19" t="s">
        <v>24</v>
      </c>
      <c r="D123" s="16">
        <v>253.3</v>
      </c>
      <c r="E123" s="16">
        <v>46.4</v>
      </c>
      <c r="F123" s="16">
        <v>54.8</v>
      </c>
      <c r="G123" s="16">
        <v>65.900000000000006</v>
      </c>
      <c r="H123" s="13">
        <f t="shared" si="4"/>
        <v>167.1</v>
      </c>
    </row>
    <row r="124" spans="1:8" x14ac:dyDescent="0.2">
      <c r="A124" s="36" t="str">
        <f t="shared" si="5"/>
        <v>2021</v>
      </c>
      <c r="B124" s="3">
        <v>217</v>
      </c>
      <c r="C124" s="19" t="s">
        <v>29</v>
      </c>
      <c r="D124" s="16">
        <v>485.3</v>
      </c>
      <c r="E124" s="16">
        <v>100.1</v>
      </c>
      <c r="F124" s="16">
        <v>99.2</v>
      </c>
      <c r="G124" s="16">
        <v>135.80000000000001</v>
      </c>
      <c r="H124" s="13">
        <f t="shared" si="4"/>
        <v>335.1</v>
      </c>
    </row>
    <row r="125" spans="1:8" x14ac:dyDescent="0.2">
      <c r="A125" s="36" t="str">
        <f t="shared" si="5"/>
        <v>2021</v>
      </c>
      <c r="B125" s="3">
        <v>219</v>
      </c>
      <c r="C125" s="19" t="s">
        <v>30</v>
      </c>
      <c r="D125" s="16">
        <v>364.2</v>
      </c>
      <c r="E125" s="16">
        <v>77.5</v>
      </c>
      <c r="F125" s="16">
        <v>81.8</v>
      </c>
      <c r="G125" s="16">
        <v>103.5</v>
      </c>
      <c r="H125" s="13">
        <f t="shared" si="4"/>
        <v>262.8</v>
      </c>
    </row>
    <row r="126" spans="1:8" x14ac:dyDescent="0.2">
      <c r="A126" s="36" t="str">
        <f t="shared" si="5"/>
        <v>2021</v>
      </c>
      <c r="B126" s="3">
        <v>223</v>
      </c>
      <c r="C126" s="19" t="s">
        <v>31</v>
      </c>
      <c r="D126" s="16">
        <v>218.5</v>
      </c>
      <c r="E126" s="16">
        <v>40.6</v>
      </c>
      <c r="F126" s="16">
        <v>47.5</v>
      </c>
      <c r="G126" s="16">
        <v>80.900000000000006</v>
      </c>
      <c r="H126" s="13">
        <f t="shared" si="4"/>
        <v>169</v>
      </c>
    </row>
    <row r="127" spans="1:8" x14ac:dyDescent="0.2">
      <c r="A127" s="36" t="str">
        <f t="shared" si="5"/>
        <v>2021</v>
      </c>
      <c r="B127" s="3">
        <v>230</v>
      </c>
      <c r="C127" s="19" t="s">
        <v>32</v>
      </c>
      <c r="D127" s="16">
        <v>516.6</v>
      </c>
      <c r="E127" s="16">
        <v>83.4</v>
      </c>
      <c r="F127" s="16">
        <v>125.7</v>
      </c>
      <c r="G127" s="16">
        <v>204.5</v>
      </c>
      <c r="H127" s="13">
        <f t="shared" si="4"/>
        <v>413.6</v>
      </c>
    </row>
    <row r="128" spans="1:8" x14ac:dyDescent="0.2">
      <c r="A128" s="36" t="str">
        <f t="shared" si="5"/>
        <v>2021</v>
      </c>
      <c r="B128" s="3">
        <v>240</v>
      </c>
      <c r="C128" s="19" t="s">
        <v>23</v>
      </c>
      <c r="D128" s="16">
        <v>171.3</v>
      </c>
      <c r="E128" s="16">
        <v>43.5</v>
      </c>
      <c r="F128" s="16">
        <v>42.5</v>
      </c>
      <c r="G128" s="16">
        <v>29.1</v>
      </c>
      <c r="H128" s="13">
        <f t="shared" si="4"/>
        <v>115.1</v>
      </c>
    </row>
    <row r="129" spans="1:8" x14ac:dyDescent="0.2">
      <c r="A129" s="36" t="str">
        <f t="shared" si="5"/>
        <v>2021</v>
      </c>
      <c r="B129" s="3">
        <v>250</v>
      </c>
      <c r="C129" s="19" t="s">
        <v>25</v>
      </c>
      <c r="D129" s="16">
        <v>317.3</v>
      </c>
      <c r="E129" s="16">
        <v>74.599999999999994</v>
      </c>
      <c r="F129" s="16">
        <v>74</v>
      </c>
      <c r="G129" s="16">
        <v>80.599999999999994</v>
      </c>
      <c r="H129" s="13">
        <f t="shared" si="4"/>
        <v>229.2</v>
      </c>
    </row>
    <row r="130" spans="1:8" x14ac:dyDescent="0.2">
      <c r="A130" s="36" t="str">
        <f t="shared" si="5"/>
        <v>2021</v>
      </c>
      <c r="B130" s="3">
        <v>253</v>
      </c>
      <c r="C130" s="19" t="s">
        <v>35</v>
      </c>
      <c r="D130" s="16">
        <v>266.7</v>
      </c>
      <c r="E130" s="16">
        <v>55.3</v>
      </c>
      <c r="F130" s="16">
        <v>69.599999999999994</v>
      </c>
      <c r="G130" s="16">
        <v>48.2</v>
      </c>
      <c r="H130" s="13">
        <f t="shared" si="4"/>
        <v>173.1</v>
      </c>
    </row>
    <row r="131" spans="1:8" x14ac:dyDescent="0.2">
      <c r="A131" s="36" t="str">
        <f t="shared" si="5"/>
        <v>2021</v>
      </c>
      <c r="B131" s="3">
        <v>259</v>
      </c>
      <c r="C131" s="19" t="s">
        <v>36</v>
      </c>
      <c r="D131" s="16">
        <v>400.3</v>
      </c>
      <c r="E131" s="16">
        <v>85.6</v>
      </c>
      <c r="F131" s="16">
        <v>93.9</v>
      </c>
      <c r="G131" s="16">
        <v>92.4</v>
      </c>
      <c r="H131" s="13">
        <f t="shared" si="4"/>
        <v>271.89999999999998</v>
      </c>
    </row>
    <row r="132" spans="1:8" x14ac:dyDescent="0.2">
      <c r="A132" s="36" t="str">
        <f t="shared" si="5"/>
        <v>2021</v>
      </c>
      <c r="B132" s="3">
        <v>260</v>
      </c>
      <c r="C132" s="19" t="s">
        <v>28</v>
      </c>
      <c r="D132" s="16">
        <v>245.7</v>
      </c>
      <c r="E132" s="16">
        <v>51.8</v>
      </c>
      <c r="F132" s="16">
        <v>56.2</v>
      </c>
      <c r="G132" s="16">
        <v>61.6</v>
      </c>
      <c r="H132" s="13">
        <f t="shared" si="4"/>
        <v>169.6</v>
      </c>
    </row>
    <row r="133" spans="1:8" x14ac:dyDescent="0.2">
      <c r="A133" s="36" t="str">
        <f t="shared" si="5"/>
        <v>2021</v>
      </c>
      <c r="B133" s="3">
        <v>265</v>
      </c>
      <c r="C133" s="19" t="s">
        <v>38</v>
      </c>
      <c r="D133" s="16">
        <v>482.3</v>
      </c>
      <c r="E133" s="16">
        <v>93.9</v>
      </c>
      <c r="F133" s="16">
        <v>115.8</v>
      </c>
      <c r="G133" s="16">
        <v>138.1</v>
      </c>
      <c r="H133" s="13">
        <f t="shared" si="4"/>
        <v>347.79999999999995</v>
      </c>
    </row>
    <row r="134" spans="1:8" x14ac:dyDescent="0.2">
      <c r="A134" s="36" t="str">
        <f t="shared" si="5"/>
        <v>2021</v>
      </c>
      <c r="B134" s="3">
        <v>269</v>
      </c>
      <c r="C134" s="19" t="s">
        <v>39</v>
      </c>
      <c r="D134" s="16">
        <v>131.80000000000001</v>
      </c>
      <c r="E134" s="16">
        <v>30</v>
      </c>
      <c r="F134" s="16">
        <v>33.299999999999997</v>
      </c>
      <c r="G134" s="16">
        <v>38.9</v>
      </c>
      <c r="H134" s="13">
        <f t="shared" si="4"/>
        <v>102.19999999999999</v>
      </c>
    </row>
    <row r="135" spans="1:8" x14ac:dyDescent="0.2">
      <c r="A135" s="36" t="str">
        <f t="shared" si="5"/>
        <v>2021</v>
      </c>
      <c r="B135" s="3">
        <v>270</v>
      </c>
      <c r="C135" s="19" t="s">
        <v>27</v>
      </c>
      <c r="D135" s="16">
        <v>405</v>
      </c>
      <c r="E135" s="16">
        <v>79.400000000000006</v>
      </c>
      <c r="F135" s="16">
        <v>95</v>
      </c>
      <c r="G135" s="16">
        <v>109.9</v>
      </c>
      <c r="H135" s="13">
        <f t="shared" si="4"/>
        <v>284.3</v>
      </c>
    </row>
    <row r="136" spans="1:8" x14ac:dyDescent="0.2">
      <c r="A136" s="36" t="str">
        <f t="shared" si="5"/>
        <v>2021</v>
      </c>
      <c r="B136" s="3">
        <v>306</v>
      </c>
      <c r="C136" s="19" t="s">
        <v>46</v>
      </c>
      <c r="D136" s="16">
        <v>229.5</v>
      </c>
      <c r="E136" s="16">
        <v>39.1</v>
      </c>
      <c r="F136" s="16">
        <v>57.6</v>
      </c>
      <c r="G136" s="16">
        <v>63.3</v>
      </c>
      <c r="H136" s="13">
        <f t="shared" ref="H136:H167" si="6">SUM(E136:G136)</f>
        <v>160</v>
      </c>
    </row>
    <row r="137" spans="1:8" x14ac:dyDescent="0.2">
      <c r="A137" s="36" t="str">
        <f t="shared" si="5"/>
        <v>2021</v>
      </c>
      <c r="B137" s="3">
        <v>316</v>
      </c>
      <c r="C137" s="19" t="s">
        <v>42</v>
      </c>
      <c r="D137" s="16">
        <v>343.5</v>
      </c>
      <c r="E137" s="16">
        <v>72.8</v>
      </c>
      <c r="F137" s="16">
        <v>73.2</v>
      </c>
      <c r="G137" s="16">
        <v>88.1</v>
      </c>
      <c r="H137" s="13">
        <f t="shared" si="6"/>
        <v>234.1</v>
      </c>
    </row>
    <row r="138" spans="1:8" x14ac:dyDescent="0.2">
      <c r="A138" s="36" t="str">
        <f t="shared" si="5"/>
        <v>2021</v>
      </c>
      <c r="B138" s="3">
        <v>320</v>
      </c>
      <c r="C138" s="19" t="s">
        <v>40</v>
      </c>
      <c r="D138" s="16">
        <v>291.3</v>
      </c>
      <c r="E138" s="16">
        <v>54.7</v>
      </c>
      <c r="F138" s="16">
        <v>61.7</v>
      </c>
      <c r="G138" s="16">
        <v>90.4</v>
      </c>
      <c r="H138" s="13">
        <f t="shared" si="6"/>
        <v>206.8</v>
      </c>
    </row>
    <row r="139" spans="1:8" x14ac:dyDescent="0.2">
      <c r="A139" s="36" t="str">
        <f t="shared" si="5"/>
        <v>2021</v>
      </c>
      <c r="B139" s="3">
        <v>326</v>
      </c>
      <c r="C139" s="19" t="s">
        <v>43</v>
      </c>
      <c r="D139" s="16">
        <v>261.89999999999998</v>
      </c>
      <c r="E139" s="16">
        <v>50</v>
      </c>
      <c r="F139" s="16">
        <v>58.6</v>
      </c>
      <c r="G139" s="16">
        <v>75.900000000000006</v>
      </c>
      <c r="H139" s="13">
        <f t="shared" si="6"/>
        <v>184.5</v>
      </c>
    </row>
    <row r="140" spans="1:8" x14ac:dyDescent="0.2">
      <c r="A140" s="36" t="str">
        <f t="shared" si="5"/>
        <v>2021</v>
      </c>
      <c r="B140" s="3">
        <v>329</v>
      </c>
      <c r="C140" s="19" t="s">
        <v>47</v>
      </c>
      <c r="D140" s="16">
        <v>183.3</v>
      </c>
      <c r="E140" s="16">
        <v>36.799999999999997</v>
      </c>
      <c r="F140" s="16">
        <v>41</v>
      </c>
      <c r="G140" s="16">
        <v>51.6</v>
      </c>
      <c r="H140" s="13">
        <f t="shared" si="6"/>
        <v>129.4</v>
      </c>
    </row>
    <row r="141" spans="1:8" x14ac:dyDescent="0.2">
      <c r="A141" s="36" t="str">
        <f t="shared" si="5"/>
        <v>2021</v>
      </c>
      <c r="B141" s="3">
        <v>330</v>
      </c>
      <c r="C141" s="19" t="s">
        <v>48</v>
      </c>
      <c r="D141" s="16">
        <v>464</v>
      </c>
      <c r="E141" s="16">
        <v>94.3</v>
      </c>
      <c r="F141" s="16">
        <v>104.7</v>
      </c>
      <c r="G141" s="16">
        <v>119.7</v>
      </c>
      <c r="H141" s="13">
        <f t="shared" si="6"/>
        <v>318.7</v>
      </c>
    </row>
    <row r="142" spans="1:8" x14ac:dyDescent="0.2">
      <c r="A142" s="36" t="str">
        <f t="shared" si="5"/>
        <v>2021</v>
      </c>
      <c r="B142" s="3">
        <v>336</v>
      </c>
      <c r="C142" s="19" t="s">
        <v>50</v>
      </c>
      <c r="D142" s="16">
        <v>127.9</v>
      </c>
      <c r="E142" s="16">
        <v>29.3</v>
      </c>
      <c r="F142" s="16">
        <v>29.3</v>
      </c>
      <c r="G142" s="16">
        <v>40.1</v>
      </c>
      <c r="H142" s="13">
        <f t="shared" si="6"/>
        <v>98.7</v>
      </c>
    </row>
    <row r="143" spans="1:8" x14ac:dyDescent="0.2">
      <c r="A143" s="36" t="str">
        <f t="shared" si="5"/>
        <v>2021</v>
      </c>
      <c r="B143" s="3">
        <v>340</v>
      </c>
      <c r="C143" s="19" t="s">
        <v>49</v>
      </c>
      <c r="D143" s="16">
        <v>185.1</v>
      </c>
      <c r="E143" s="16">
        <v>47.1</v>
      </c>
      <c r="F143" s="16">
        <v>41.5</v>
      </c>
      <c r="G143" s="16">
        <v>55.5</v>
      </c>
      <c r="H143" s="13">
        <f t="shared" si="6"/>
        <v>144.1</v>
      </c>
    </row>
    <row r="144" spans="1:8" x14ac:dyDescent="0.2">
      <c r="A144" s="36" t="str">
        <f t="shared" si="5"/>
        <v>2021</v>
      </c>
      <c r="B144" s="3">
        <v>350</v>
      </c>
      <c r="C144" s="19" t="s">
        <v>37</v>
      </c>
      <c r="D144" s="16">
        <v>140.80000000000001</v>
      </c>
      <c r="E144" s="16">
        <v>21.2</v>
      </c>
      <c r="F144" s="16">
        <v>24.2</v>
      </c>
      <c r="G144" s="16">
        <v>49.3</v>
      </c>
      <c r="H144" s="13">
        <f t="shared" si="6"/>
        <v>94.699999999999989</v>
      </c>
    </row>
    <row r="145" spans="1:8" x14ac:dyDescent="0.2">
      <c r="A145" s="36" t="str">
        <f t="shared" si="5"/>
        <v>2021</v>
      </c>
      <c r="B145" s="3">
        <v>360</v>
      </c>
      <c r="C145" s="19" t="s">
        <v>44</v>
      </c>
      <c r="D145" s="16">
        <v>337.5</v>
      </c>
      <c r="E145" s="16">
        <v>69.599999999999994</v>
      </c>
      <c r="F145" s="16">
        <v>75.2</v>
      </c>
      <c r="G145" s="16">
        <v>88.1</v>
      </c>
      <c r="H145" s="13">
        <f t="shared" si="6"/>
        <v>232.9</v>
      </c>
    </row>
    <row r="146" spans="1:8" x14ac:dyDescent="0.2">
      <c r="A146" s="36" t="str">
        <f t="shared" si="5"/>
        <v>2021</v>
      </c>
      <c r="B146" s="3">
        <v>370</v>
      </c>
      <c r="C146" s="19" t="s">
        <v>45</v>
      </c>
      <c r="D146" s="16">
        <v>450.9</v>
      </c>
      <c r="E146" s="16">
        <v>105.8</v>
      </c>
      <c r="F146" s="16">
        <v>104.2</v>
      </c>
      <c r="G146" s="16">
        <v>101</v>
      </c>
      <c r="H146" s="13">
        <f t="shared" si="6"/>
        <v>311</v>
      </c>
    </row>
    <row r="147" spans="1:8" x14ac:dyDescent="0.2">
      <c r="A147" s="36" t="str">
        <f t="shared" si="5"/>
        <v>2021</v>
      </c>
      <c r="B147" s="3">
        <v>376</v>
      </c>
      <c r="C147" s="19" t="s">
        <v>41</v>
      </c>
      <c r="D147" s="16">
        <v>461</v>
      </c>
      <c r="E147" s="16">
        <v>95.3</v>
      </c>
      <c r="F147" s="16">
        <v>101.9</v>
      </c>
      <c r="G147" s="16">
        <v>159.30000000000001</v>
      </c>
      <c r="H147" s="13">
        <f t="shared" si="6"/>
        <v>356.5</v>
      </c>
    </row>
    <row r="148" spans="1:8" x14ac:dyDescent="0.2">
      <c r="A148" s="36" t="str">
        <f t="shared" si="5"/>
        <v>2021</v>
      </c>
      <c r="B148" s="3">
        <v>390</v>
      </c>
      <c r="C148" s="19" t="s">
        <v>51</v>
      </c>
      <c r="D148" s="16">
        <v>361.8</v>
      </c>
      <c r="E148" s="16">
        <v>70.599999999999994</v>
      </c>
      <c r="F148" s="16">
        <v>70.5</v>
      </c>
      <c r="G148" s="16">
        <v>106</v>
      </c>
      <c r="H148" s="13">
        <f t="shared" si="6"/>
        <v>247.1</v>
      </c>
    </row>
    <row r="149" spans="1:8" x14ac:dyDescent="0.2">
      <c r="A149" s="36" t="str">
        <f t="shared" si="5"/>
        <v>2021</v>
      </c>
      <c r="B149" s="3">
        <v>400</v>
      </c>
      <c r="C149" s="19" t="s">
        <v>33</v>
      </c>
      <c r="D149" s="16">
        <v>370.2</v>
      </c>
      <c r="E149" s="16">
        <v>75.400000000000006</v>
      </c>
      <c r="F149" s="16">
        <v>93.1</v>
      </c>
      <c r="G149" s="16">
        <v>95.9</v>
      </c>
      <c r="H149" s="13">
        <f t="shared" si="6"/>
        <v>264.39999999999998</v>
      </c>
    </row>
    <row r="150" spans="1:8" x14ac:dyDescent="0.2">
      <c r="A150" s="36" t="str">
        <f t="shared" si="5"/>
        <v>2021</v>
      </c>
      <c r="B150" s="3">
        <v>410</v>
      </c>
      <c r="C150" s="19" t="s">
        <v>56</v>
      </c>
      <c r="D150" s="16">
        <v>243.5</v>
      </c>
      <c r="E150" s="16">
        <v>58.8</v>
      </c>
      <c r="F150" s="16">
        <v>50.4</v>
      </c>
      <c r="G150" s="16">
        <v>71.599999999999994</v>
      </c>
      <c r="H150" s="13">
        <f t="shared" si="6"/>
        <v>180.79999999999998</v>
      </c>
    </row>
    <row r="151" spans="1:8" x14ac:dyDescent="0.2">
      <c r="A151" s="36" t="str">
        <f t="shared" si="5"/>
        <v>2021</v>
      </c>
      <c r="B151" s="3">
        <v>420</v>
      </c>
      <c r="C151" s="19" t="s">
        <v>52</v>
      </c>
      <c r="D151" s="16">
        <v>289.2</v>
      </c>
      <c r="E151" s="16">
        <v>68</v>
      </c>
      <c r="F151" s="16">
        <v>73.8</v>
      </c>
      <c r="G151" s="16">
        <v>90</v>
      </c>
      <c r="H151" s="13">
        <f t="shared" si="6"/>
        <v>231.8</v>
      </c>
    </row>
    <row r="152" spans="1:8" x14ac:dyDescent="0.2">
      <c r="A152" s="36" t="str">
        <f t="shared" si="5"/>
        <v>2021</v>
      </c>
      <c r="B152" s="3">
        <v>430</v>
      </c>
      <c r="C152" s="19" t="s">
        <v>53</v>
      </c>
      <c r="D152" s="16">
        <v>340.5</v>
      </c>
      <c r="E152" s="16">
        <v>64.5</v>
      </c>
      <c r="F152" s="16">
        <v>82.4</v>
      </c>
      <c r="G152" s="16">
        <v>107.9</v>
      </c>
      <c r="H152" s="13">
        <f t="shared" si="6"/>
        <v>254.8</v>
      </c>
    </row>
    <row r="153" spans="1:8" x14ac:dyDescent="0.2">
      <c r="A153" s="36" t="str">
        <f t="shared" si="5"/>
        <v>2021</v>
      </c>
      <c r="B153" s="3">
        <v>440</v>
      </c>
      <c r="C153" s="19" t="s">
        <v>54</v>
      </c>
      <c r="D153" s="16">
        <v>202.8</v>
      </c>
      <c r="E153" s="16">
        <v>35.700000000000003</v>
      </c>
      <c r="F153" s="16">
        <v>47.2</v>
      </c>
      <c r="G153" s="16">
        <v>65.400000000000006</v>
      </c>
      <c r="H153" s="13">
        <f t="shared" si="6"/>
        <v>148.30000000000001</v>
      </c>
    </row>
    <row r="154" spans="1:8" x14ac:dyDescent="0.2">
      <c r="A154" s="36" t="str">
        <f t="shared" si="5"/>
        <v>2021</v>
      </c>
      <c r="B154" s="3">
        <v>450</v>
      </c>
      <c r="C154" s="19" t="s">
        <v>58</v>
      </c>
      <c r="D154" s="16">
        <v>160.19999999999999</v>
      </c>
      <c r="E154" s="16">
        <v>28.3</v>
      </c>
      <c r="F154" s="16">
        <v>34.4</v>
      </c>
      <c r="G154" s="16">
        <v>51.6</v>
      </c>
      <c r="H154" s="13">
        <f t="shared" si="6"/>
        <v>114.30000000000001</v>
      </c>
    </row>
    <row r="155" spans="1:8" x14ac:dyDescent="0.2">
      <c r="A155" s="36" t="str">
        <f t="shared" si="5"/>
        <v>2021</v>
      </c>
      <c r="B155" s="3">
        <v>461</v>
      </c>
      <c r="C155" s="19" t="s">
        <v>59</v>
      </c>
      <c r="D155" s="16">
        <v>1114.0999999999999</v>
      </c>
      <c r="E155" s="16">
        <v>207.3</v>
      </c>
      <c r="F155" s="16">
        <v>259</v>
      </c>
      <c r="G155" s="16">
        <v>341</v>
      </c>
      <c r="H155" s="13">
        <f t="shared" si="6"/>
        <v>807.3</v>
      </c>
    </row>
    <row r="156" spans="1:8" x14ac:dyDescent="0.2">
      <c r="A156" s="36" t="str">
        <f t="shared" si="5"/>
        <v>2021</v>
      </c>
      <c r="B156" s="3">
        <v>479</v>
      </c>
      <c r="C156" s="19" t="s">
        <v>60</v>
      </c>
      <c r="D156" s="16">
        <v>448.6</v>
      </c>
      <c r="E156" s="16">
        <v>77.5</v>
      </c>
      <c r="F156" s="16">
        <v>118.6</v>
      </c>
      <c r="G156" s="16">
        <v>127.5</v>
      </c>
      <c r="H156" s="13">
        <f t="shared" si="6"/>
        <v>323.60000000000002</v>
      </c>
    </row>
    <row r="157" spans="1:8" x14ac:dyDescent="0.2">
      <c r="A157" s="36" t="str">
        <f t="shared" si="5"/>
        <v>2021</v>
      </c>
      <c r="B157" s="3">
        <v>480</v>
      </c>
      <c r="C157" s="19" t="s">
        <v>57</v>
      </c>
      <c r="D157" s="16">
        <v>220.5</v>
      </c>
      <c r="E157" s="16">
        <v>33.799999999999997</v>
      </c>
      <c r="F157" s="16">
        <v>53.9</v>
      </c>
      <c r="G157" s="16">
        <v>69.099999999999994</v>
      </c>
      <c r="H157" s="13">
        <f t="shared" si="6"/>
        <v>156.79999999999998</v>
      </c>
    </row>
    <row r="158" spans="1:8" x14ac:dyDescent="0.2">
      <c r="A158" s="36" t="str">
        <f t="shared" si="5"/>
        <v>2021</v>
      </c>
      <c r="B158" s="3">
        <v>482</v>
      </c>
      <c r="C158" s="19" t="s">
        <v>55</v>
      </c>
      <c r="D158" s="16">
        <v>173.6</v>
      </c>
      <c r="E158" s="16">
        <v>24.6</v>
      </c>
      <c r="F158" s="16">
        <v>38.1</v>
      </c>
      <c r="G158" s="16">
        <v>68.2</v>
      </c>
      <c r="H158" s="13">
        <f t="shared" si="6"/>
        <v>130.9</v>
      </c>
    </row>
    <row r="159" spans="1:8" x14ac:dyDescent="0.2">
      <c r="A159" s="36" t="str">
        <f t="shared" si="5"/>
        <v>2021</v>
      </c>
      <c r="B159" s="3">
        <v>492</v>
      </c>
      <c r="C159" s="19" t="s">
        <v>61</v>
      </c>
      <c r="D159" s="16">
        <v>81.599999999999994</v>
      </c>
      <c r="E159" s="16">
        <v>21</v>
      </c>
      <c r="F159" s="16">
        <v>23.9</v>
      </c>
      <c r="G159" s="16">
        <v>25.8</v>
      </c>
      <c r="H159" s="13">
        <f t="shared" si="6"/>
        <v>70.7</v>
      </c>
    </row>
    <row r="160" spans="1:8" x14ac:dyDescent="0.2">
      <c r="A160" s="36" t="str">
        <f t="shared" si="5"/>
        <v>2021</v>
      </c>
      <c r="B160" s="3">
        <v>510</v>
      </c>
      <c r="C160" s="19" t="s">
        <v>66</v>
      </c>
      <c r="D160" s="16">
        <v>358</v>
      </c>
      <c r="E160" s="16">
        <v>66.599999999999994</v>
      </c>
      <c r="F160" s="16">
        <v>81.599999999999994</v>
      </c>
      <c r="G160" s="16">
        <v>99.5</v>
      </c>
      <c r="H160" s="13">
        <f t="shared" si="6"/>
        <v>247.7</v>
      </c>
    </row>
    <row r="161" spans="1:8" x14ac:dyDescent="0.2">
      <c r="A161" s="36" t="str">
        <f t="shared" si="5"/>
        <v>2021</v>
      </c>
      <c r="B161" s="3">
        <v>530</v>
      </c>
      <c r="C161" s="19" t="s">
        <v>62</v>
      </c>
      <c r="D161" s="16">
        <v>181.3</v>
      </c>
      <c r="E161" s="16">
        <v>41.4</v>
      </c>
      <c r="F161" s="16">
        <v>46</v>
      </c>
      <c r="G161" s="16">
        <v>49.1</v>
      </c>
      <c r="H161" s="13">
        <f t="shared" si="6"/>
        <v>136.5</v>
      </c>
    </row>
    <row r="162" spans="1:8" x14ac:dyDescent="0.2">
      <c r="A162" s="36" t="str">
        <f t="shared" si="5"/>
        <v>2021</v>
      </c>
      <c r="B162" s="3">
        <v>540</v>
      </c>
      <c r="C162" s="19" t="s">
        <v>68</v>
      </c>
      <c r="D162" s="16">
        <v>492.1</v>
      </c>
      <c r="E162" s="16">
        <v>97</v>
      </c>
      <c r="F162" s="16">
        <v>122.1</v>
      </c>
      <c r="G162" s="16">
        <v>152.1</v>
      </c>
      <c r="H162" s="13">
        <f t="shared" si="6"/>
        <v>371.2</v>
      </c>
    </row>
    <row r="163" spans="1:8" x14ac:dyDescent="0.2">
      <c r="A163" s="36" t="str">
        <f t="shared" si="5"/>
        <v>2021</v>
      </c>
      <c r="B163" s="3">
        <v>550</v>
      </c>
      <c r="C163" s="19" t="s">
        <v>69</v>
      </c>
      <c r="D163" s="16">
        <v>272.8</v>
      </c>
      <c r="E163" s="16">
        <v>43.7</v>
      </c>
      <c r="F163" s="16">
        <v>61.5</v>
      </c>
      <c r="G163" s="16">
        <v>113</v>
      </c>
      <c r="H163" s="13">
        <f t="shared" si="6"/>
        <v>218.2</v>
      </c>
    </row>
    <row r="164" spans="1:8" x14ac:dyDescent="0.2">
      <c r="A164" s="36" t="str">
        <f t="shared" si="5"/>
        <v>2021</v>
      </c>
      <c r="B164" s="3">
        <v>561</v>
      </c>
      <c r="C164" s="19" t="s">
        <v>63</v>
      </c>
      <c r="D164" s="16">
        <v>810.9</v>
      </c>
      <c r="E164" s="16">
        <v>176</v>
      </c>
      <c r="F164" s="16">
        <v>187.1</v>
      </c>
      <c r="G164" s="16">
        <v>207.2</v>
      </c>
      <c r="H164" s="13">
        <f t="shared" si="6"/>
        <v>570.29999999999995</v>
      </c>
    </row>
    <row r="165" spans="1:8" x14ac:dyDescent="0.2">
      <c r="A165" s="36" t="str">
        <f t="shared" si="5"/>
        <v>2021</v>
      </c>
      <c r="B165" s="3">
        <v>563</v>
      </c>
      <c r="C165" s="19" t="s">
        <v>64</v>
      </c>
      <c r="D165" s="16">
        <v>37.4</v>
      </c>
      <c r="E165" s="16">
        <v>4.3</v>
      </c>
      <c r="F165" s="16">
        <v>10.5</v>
      </c>
      <c r="G165" s="16">
        <v>10</v>
      </c>
      <c r="H165" s="13">
        <f t="shared" si="6"/>
        <v>24.8</v>
      </c>
    </row>
    <row r="166" spans="1:8" x14ac:dyDescent="0.2">
      <c r="A166" s="36" t="str">
        <f t="shared" si="5"/>
        <v>2021</v>
      </c>
      <c r="B166" s="3">
        <v>573</v>
      </c>
      <c r="C166" s="19" t="s">
        <v>70</v>
      </c>
      <c r="D166" s="16">
        <v>367.7</v>
      </c>
      <c r="E166" s="16">
        <v>63.8</v>
      </c>
      <c r="F166" s="16">
        <v>95.2</v>
      </c>
      <c r="G166" s="16">
        <v>127.4</v>
      </c>
      <c r="H166" s="13">
        <f t="shared" si="6"/>
        <v>286.39999999999998</v>
      </c>
    </row>
    <row r="167" spans="1:8" x14ac:dyDescent="0.2">
      <c r="A167" s="36" t="str">
        <f t="shared" si="5"/>
        <v>2021</v>
      </c>
      <c r="B167" s="3">
        <v>575</v>
      </c>
      <c r="C167" s="19" t="s">
        <v>71</v>
      </c>
      <c r="D167" s="16">
        <v>268.10000000000002</v>
      </c>
      <c r="E167" s="16">
        <v>51.2</v>
      </c>
      <c r="F167" s="16">
        <v>65.099999999999994</v>
      </c>
      <c r="G167" s="16">
        <v>90.5</v>
      </c>
      <c r="H167" s="13">
        <f t="shared" si="6"/>
        <v>206.8</v>
      </c>
    </row>
    <row r="168" spans="1:8" x14ac:dyDescent="0.2">
      <c r="A168" s="36" t="str">
        <f t="shared" si="5"/>
        <v>2021</v>
      </c>
      <c r="B168" s="3">
        <v>580</v>
      </c>
      <c r="C168" s="19" t="s">
        <v>73</v>
      </c>
      <c r="D168" s="16">
        <v>373.9</v>
      </c>
      <c r="E168" s="16">
        <v>72.7</v>
      </c>
      <c r="F168" s="16">
        <v>92.3</v>
      </c>
      <c r="G168" s="16">
        <v>111.5</v>
      </c>
      <c r="H168" s="13">
        <f t="shared" ref="H168:H199" si="7">SUM(E168:G168)</f>
        <v>276.5</v>
      </c>
    </row>
    <row r="169" spans="1:8" x14ac:dyDescent="0.2">
      <c r="A169" s="36" t="str">
        <f t="shared" si="5"/>
        <v>2021</v>
      </c>
      <c r="B169" s="3">
        <v>607</v>
      </c>
      <c r="C169" s="19" t="s">
        <v>65</v>
      </c>
      <c r="D169" s="16">
        <v>315.3</v>
      </c>
      <c r="E169" s="16">
        <v>64.599999999999994</v>
      </c>
      <c r="F169" s="16">
        <v>79</v>
      </c>
      <c r="G169" s="16">
        <v>79.7</v>
      </c>
      <c r="H169" s="13">
        <f t="shared" si="7"/>
        <v>223.3</v>
      </c>
    </row>
    <row r="170" spans="1:8" x14ac:dyDescent="0.2">
      <c r="A170" s="36" t="str">
        <f t="shared" ref="A170:A201" si="8">A169</f>
        <v>2021</v>
      </c>
      <c r="B170" s="3">
        <v>615</v>
      </c>
      <c r="C170" s="19" t="s">
        <v>76</v>
      </c>
      <c r="D170" s="16">
        <v>501</v>
      </c>
      <c r="E170" s="16">
        <v>89.4</v>
      </c>
      <c r="F170" s="16">
        <v>114.1</v>
      </c>
      <c r="G170" s="16">
        <v>163.19999999999999</v>
      </c>
      <c r="H170" s="13">
        <f t="shared" si="7"/>
        <v>366.7</v>
      </c>
    </row>
    <row r="171" spans="1:8" x14ac:dyDescent="0.2">
      <c r="A171" s="36" t="str">
        <f t="shared" si="8"/>
        <v>2021</v>
      </c>
      <c r="B171" s="3">
        <v>621</v>
      </c>
      <c r="C171" s="19" t="s">
        <v>67</v>
      </c>
      <c r="D171" s="16">
        <v>533.70000000000005</v>
      </c>
      <c r="E171" s="16">
        <v>98.9</v>
      </c>
      <c r="F171" s="16">
        <v>134.1</v>
      </c>
      <c r="G171" s="16">
        <v>153.80000000000001</v>
      </c>
      <c r="H171" s="13">
        <f t="shared" si="7"/>
        <v>386.8</v>
      </c>
    </row>
    <row r="172" spans="1:8" x14ac:dyDescent="0.2">
      <c r="A172" s="36" t="str">
        <f t="shared" si="8"/>
        <v>2021</v>
      </c>
      <c r="B172" s="3">
        <v>630</v>
      </c>
      <c r="C172" s="19" t="s">
        <v>72</v>
      </c>
      <c r="D172" s="16">
        <v>692.3</v>
      </c>
      <c r="E172" s="16">
        <v>139.1</v>
      </c>
      <c r="F172" s="16">
        <v>173.3</v>
      </c>
      <c r="G172" s="16">
        <v>198.8</v>
      </c>
      <c r="H172" s="13">
        <f t="shared" si="7"/>
        <v>511.2</v>
      </c>
    </row>
    <row r="173" spans="1:8" x14ac:dyDescent="0.2">
      <c r="A173" s="36" t="str">
        <f t="shared" si="8"/>
        <v>2021</v>
      </c>
      <c r="B173" s="3">
        <v>657</v>
      </c>
      <c r="C173" s="19" t="s">
        <v>85</v>
      </c>
      <c r="D173" s="16">
        <v>599</v>
      </c>
      <c r="E173" s="16">
        <v>103</v>
      </c>
      <c r="F173" s="16">
        <v>150.9</v>
      </c>
      <c r="G173" s="16">
        <v>184.3</v>
      </c>
      <c r="H173" s="13">
        <f t="shared" si="7"/>
        <v>438.20000000000005</v>
      </c>
    </row>
    <row r="174" spans="1:8" x14ac:dyDescent="0.2">
      <c r="A174" s="36" t="str">
        <f t="shared" si="8"/>
        <v>2021</v>
      </c>
      <c r="B174" s="3">
        <v>661</v>
      </c>
      <c r="C174" s="19" t="s">
        <v>86</v>
      </c>
      <c r="D174" s="16">
        <v>385.8</v>
      </c>
      <c r="E174" s="16">
        <v>82.9</v>
      </c>
      <c r="F174" s="16">
        <v>91.7</v>
      </c>
      <c r="G174" s="16">
        <v>120.6</v>
      </c>
      <c r="H174" s="13">
        <f t="shared" si="7"/>
        <v>295.20000000000005</v>
      </c>
    </row>
    <row r="175" spans="1:8" x14ac:dyDescent="0.2">
      <c r="A175" s="36" t="str">
        <f t="shared" si="8"/>
        <v>2021</v>
      </c>
      <c r="B175" s="3">
        <v>665</v>
      </c>
      <c r="C175" s="19" t="s">
        <v>88</v>
      </c>
      <c r="D175" s="16">
        <v>167.9</v>
      </c>
      <c r="E175" s="16">
        <v>30.9</v>
      </c>
      <c r="F175" s="16">
        <v>39.1</v>
      </c>
      <c r="G175" s="16">
        <v>62.7</v>
      </c>
      <c r="H175" s="13">
        <f t="shared" si="7"/>
        <v>132.69999999999999</v>
      </c>
    </row>
    <row r="176" spans="1:8" x14ac:dyDescent="0.2">
      <c r="A176" s="36" t="str">
        <f t="shared" si="8"/>
        <v>2021</v>
      </c>
      <c r="B176" s="3">
        <v>671</v>
      </c>
      <c r="C176" s="19" t="s">
        <v>91</v>
      </c>
      <c r="D176" s="16">
        <v>184.2</v>
      </c>
      <c r="E176" s="16">
        <v>31.5</v>
      </c>
      <c r="F176" s="16">
        <v>51.3</v>
      </c>
      <c r="G176" s="16">
        <v>56.8</v>
      </c>
      <c r="H176" s="13">
        <f t="shared" si="7"/>
        <v>139.6</v>
      </c>
    </row>
    <row r="177" spans="1:8" x14ac:dyDescent="0.2">
      <c r="A177" s="36" t="str">
        <f t="shared" si="8"/>
        <v>2021</v>
      </c>
      <c r="B177" s="3">
        <v>706</v>
      </c>
      <c r="C177" s="19" t="s">
        <v>83</v>
      </c>
      <c r="D177" s="16">
        <v>241.2</v>
      </c>
      <c r="E177" s="16">
        <v>54.4</v>
      </c>
      <c r="F177" s="16">
        <v>47.9</v>
      </c>
      <c r="G177" s="16">
        <v>74.900000000000006</v>
      </c>
      <c r="H177" s="13">
        <f t="shared" si="7"/>
        <v>177.2</v>
      </c>
    </row>
    <row r="178" spans="1:8" x14ac:dyDescent="0.2">
      <c r="A178" s="36" t="str">
        <f t="shared" si="8"/>
        <v>2021</v>
      </c>
      <c r="B178" s="3">
        <v>707</v>
      </c>
      <c r="C178" s="19" t="s">
        <v>77</v>
      </c>
      <c r="D178" s="16">
        <v>332.3</v>
      </c>
      <c r="E178" s="16">
        <v>58.3</v>
      </c>
      <c r="F178" s="16">
        <v>105.3</v>
      </c>
      <c r="G178" s="16">
        <v>95.7</v>
      </c>
      <c r="H178" s="13">
        <f t="shared" si="7"/>
        <v>259.3</v>
      </c>
    </row>
    <row r="179" spans="1:8" x14ac:dyDescent="0.2">
      <c r="A179" s="36" t="str">
        <f t="shared" si="8"/>
        <v>2021</v>
      </c>
      <c r="B179" s="3">
        <v>710</v>
      </c>
      <c r="C179" s="19" t="s">
        <v>74</v>
      </c>
      <c r="D179" s="16">
        <v>273.10000000000002</v>
      </c>
      <c r="E179" s="16">
        <v>49.5</v>
      </c>
      <c r="F179" s="16">
        <v>64.2</v>
      </c>
      <c r="G179" s="16">
        <v>86.7</v>
      </c>
      <c r="H179" s="13">
        <f t="shared" si="7"/>
        <v>200.4</v>
      </c>
    </row>
    <row r="180" spans="1:8" x14ac:dyDescent="0.2">
      <c r="A180" s="36" t="str">
        <f t="shared" si="8"/>
        <v>2021</v>
      </c>
      <c r="B180" s="3">
        <v>727</v>
      </c>
      <c r="C180" s="19" t="s">
        <v>78</v>
      </c>
      <c r="D180" s="16">
        <v>173.6</v>
      </c>
      <c r="E180" s="16">
        <v>38.700000000000003</v>
      </c>
      <c r="F180" s="16">
        <v>40.700000000000003</v>
      </c>
      <c r="G180" s="16">
        <v>42.7</v>
      </c>
      <c r="H180" s="13">
        <f t="shared" si="7"/>
        <v>122.10000000000001</v>
      </c>
    </row>
    <row r="181" spans="1:8" x14ac:dyDescent="0.2">
      <c r="A181" s="36" t="str">
        <f t="shared" si="8"/>
        <v>2021</v>
      </c>
      <c r="B181" s="3">
        <v>730</v>
      </c>
      <c r="C181" s="19" t="s">
        <v>79</v>
      </c>
      <c r="D181" s="16">
        <v>1050.9000000000001</v>
      </c>
      <c r="E181" s="16">
        <v>205.2</v>
      </c>
      <c r="F181" s="16">
        <v>227.6</v>
      </c>
      <c r="G181" s="16">
        <v>283.7</v>
      </c>
      <c r="H181" s="13">
        <f t="shared" si="7"/>
        <v>716.5</v>
      </c>
    </row>
    <row r="182" spans="1:8" x14ac:dyDescent="0.2">
      <c r="A182" s="36" t="str">
        <f t="shared" si="8"/>
        <v>2021</v>
      </c>
      <c r="B182" s="3">
        <v>740</v>
      </c>
      <c r="C182" s="19" t="s">
        <v>81</v>
      </c>
      <c r="D182" s="16">
        <v>610.4</v>
      </c>
      <c r="E182" s="16">
        <v>97.6</v>
      </c>
      <c r="F182" s="16">
        <v>151.5</v>
      </c>
      <c r="G182" s="16">
        <v>187.1</v>
      </c>
      <c r="H182" s="13">
        <f t="shared" si="7"/>
        <v>436.2</v>
      </c>
    </row>
    <row r="183" spans="1:8" x14ac:dyDescent="0.2">
      <c r="A183" s="36" t="str">
        <f t="shared" si="8"/>
        <v>2021</v>
      </c>
      <c r="B183" s="3">
        <v>741</v>
      </c>
      <c r="C183" s="19" t="s">
        <v>80</v>
      </c>
      <c r="D183" s="16">
        <v>31.9</v>
      </c>
      <c r="E183" s="16">
        <v>6.9</v>
      </c>
      <c r="F183" s="16">
        <v>4.9000000000000004</v>
      </c>
      <c r="G183" s="16">
        <v>11.9</v>
      </c>
      <c r="H183" s="13">
        <f t="shared" si="7"/>
        <v>23.700000000000003</v>
      </c>
    </row>
    <row r="184" spans="1:8" x14ac:dyDescent="0.2">
      <c r="A184" s="36" t="str">
        <f t="shared" si="8"/>
        <v>2021</v>
      </c>
      <c r="B184" s="3">
        <v>746</v>
      </c>
      <c r="C184" s="19" t="s">
        <v>82</v>
      </c>
      <c r="D184" s="16">
        <v>335.2</v>
      </c>
      <c r="E184" s="16">
        <v>69.599999999999994</v>
      </c>
      <c r="F184" s="16">
        <v>86.1</v>
      </c>
      <c r="G184" s="16">
        <v>85.1</v>
      </c>
      <c r="H184" s="13">
        <f t="shared" si="7"/>
        <v>240.79999999999998</v>
      </c>
    </row>
    <row r="185" spans="1:8" x14ac:dyDescent="0.2">
      <c r="A185" s="36" t="str">
        <f t="shared" si="8"/>
        <v>2021</v>
      </c>
      <c r="B185" s="3">
        <v>751</v>
      </c>
      <c r="C185" s="19" t="s">
        <v>84</v>
      </c>
      <c r="D185" s="16">
        <v>2032.8</v>
      </c>
      <c r="E185" s="16">
        <v>411.3</v>
      </c>
      <c r="F185" s="16">
        <v>449.8</v>
      </c>
      <c r="G185" s="16">
        <v>564.70000000000005</v>
      </c>
      <c r="H185" s="13">
        <f t="shared" si="7"/>
        <v>1425.8000000000002</v>
      </c>
    </row>
    <row r="186" spans="1:8" x14ac:dyDescent="0.2">
      <c r="A186" s="36" t="str">
        <f t="shared" si="8"/>
        <v>2021</v>
      </c>
      <c r="B186" s="3">
        <v>756</v>
      </c>
      <c r="C186" s="19" t="s">
        <v>87</v>
      </c>
      <c r="D186" s="16">
        <v>202.5</v>
      </c>
      <c r="E186" s="16">
        <v>38.299999999999997</v>
      </c>
      <c r="F186" s="16">
        <v>53.5</v>
      </c>
      <c r="G186" s="16">
        <v>59.4</v>
      </c>
      <c r="H186" s="13">
        <f t="shared" si="7"/>
        <v>151.19999999999999</v>
      </c>
    </row>
    <row r="187" spans="1:8" x14ac:dyDescent="0.2">
      <c r="A187" s="36" t="str">
        <f t="shared" si="8"/>
        <v>2021</v>
      </c>
      <c r="B187" s="3">
        <v>760</v>
      </c>
      <c r="C187" s="19" t="s">
        <v>89</v>
      </c>
      <c r="D187" s="16">
        <v>448.2</v>
      </c>
      <c r="E187" s="16">
        <v>89.3</v>
      </c>
      <c r="F187" s="16">
        <v>122.6</v>
      </c>
      <c r="G187" s="16">
        <v>146.4</v>
      </c>
      <c r="H187" s="13">
        <f t="shared" si="7"/>
        <v>358.29999999999995</v>
      </c>
    </row>
    <row r="188" spans="1:8" x14ac:dyDescent="0.2">
      <c r="A188" s="36" t="str">
        <f t="shared" si="8"/>
        <v>2021</v>
      </c>
      <c r="B188" s="3">
        <v>766</v>
      </c>
      <c r="C188" s="19" t="s">
        <v>75</v>
      </c>
      <c r="D188" s="16">
        <v>280.5</v>
      </c>
      <c r="E188" s="16">
        <v>49.5</v>
      </c>
      <c r="F188" s="16">
        <v>73.8</v>
      </c>
      <c r="G188" s="16">
        <v>97</v>
      </c>
      <c r="H188" s="13">
        <f t="shared" si="7"/>
        <v>220.3</v>
      </c>
    </row>
    <row r="189" spans="1:8" x14ac:dyDescent="0.2">
      <c r="A189" s="36" t="str">
        <f t="shared" si="8"/>
        <v>2021</v>
      </c>
      <c r="B189" s="3">
        <v>773</v>
      </c>
      <c r="C189" s="19" t="s">
        <v>99</v>
      </c>
      <c r="D189" s="16">
        <v>218.5</v>
      </c>
      <c r="E189" s="16">
        <v>33.799999999999997</v>
      </c>
      <c r="F189" s="16">
        <v>51.8</v>
      </c>
      <c r="G189" s="16">
        <v>76.8</v>
      </c>
      <c r="H189" s="13">
        <f t="shared" si="7"/>
        <v>162.39999999999998</v>
      </c>
    </row>
    <row r="190" spans="1:8" x14ac:dyDescent="0.2">
      <c r="A190" s="36" t="str">
        <f t="shared" si="8"/>
        <v>2021</v>
      </c>
      <c r="B190" s="3">
        <v>779</v>
      </c>
      <c r="C190" s="19" t="s">
        <v>90</v>
      </c>
      <c r="D190" s="16">
        <v>409.7</v>
      </c>
      <c r="E190" s="16">
        <v>79.099999999999994</v>
      </c>
      <c r="F190" s="16">
        <v>104.2</v>
      </c>
      <c r="G190" s="16">
        <v>147</v>
      </c>
      <c r="H190" s="13">
        <f t="shared" si="7"/>
        <v>330.3</v>
      </c>
    </row>
    <row r="191" spans="1:8" x14ac:dyDescent="0.2">
      <c r="A191" s="36" t="str">
        <f t="shared" si="8"/>
        <v>2021</v>
      </c>
      <c r="B191" s="3">
        <v>787</v>
      </c>
      <c r="C191" s="19" t="s">
        <v>101</v>
      </c>
      <c r="D191" s="16">
        <v>419.8</v>
      </c>
      <c r="E191" s="16">
        <v>78.400000000000006</v>
      </c>
      <c r="F191" s="16">
        <v>100.4</v>
      </c>
      <c r="G191" s="16">
        <v>142.69999999999999</v>
      </c>
      <c r="H191" s="13">
        <f t="shared" si="7"/>
        <v>321.5</v>
      </c>
    </row>
    <row r="192" spans="1:8" x14ac:dyDescent="0.2">
      <c r="A192" s="36" t="str">
        <f t="shared" si="8"/>
        <v>2021</v>
      </c>
      <c r="B192" s="3">
        <v>791</v>
      </c>
      <c r="C192" s="19" t="s">
        <v>92</v>
      </c>
      <c r="D192" s="16">
        <v>642</v>
      </c>
      <c r="E192" s="16">
        <v>122.1</v>
      </c>
      <c r="F192" s="16">
        <v>153.4</v>
      </c>
      <c r="G192" s="16">
        <v>191.2</v>
      </c>
      <c r="H192" s="13">
        <f t="shared" si="7"/>
        <v>466.7</v>
      </c>
    </row>
    <row r="193" spans="1:8" x14ac:dyDescent="0.2">
      <c r="A193" s="36" t="str">
        <f t="shared" si="8"/>
        <v>2021</v>
      </c>
      <c r="B193" s="3">
        <v>810</v>
      </c>
      <c r="C193" s="19" t="s">
        <v>93</v>
      </c>
      <c r="D193" s="16">
        <v>249.2</v>
      </c>
      <c r="E193" s="16">
        <v>46.4</v>
      </c>
      <c r="F193" s="16">
        <v>65.900000000000006</v>
      </c>
      <c r="G193" s="16">
        <v>72.900000000000006</v>
      </c>
      <c r="H193" s="13">
        <f t="shared" si="7"/>
        <v>185.20000000000002</v>
      </c>
    </row>
    <row r="194" spans="1:8" x14ac:dyDescent="0.2">
      <c r="A194" s="36" t="str">
        <f t="shared" si="8"/>
        <v>2021</v>
      </c>
      <c r="B194" s="3">
        <v>813</v>
      </c>
      <c r="C194" s="19" t="s">
        <v>94</v>
      </c>
      <c r="D194" s="16">
        <v>460.3</v>
      </c>
      <c r="E194" s="16">
        <v>90.1</v>
      </c>
      <c r="F194" s="16">
        <v>124.5</v>
      </c>
      <c r="G194" s="16">
        <v>139.5</v>
      </c>
      <c r="H194" s="13">
        <f t="shared" si="7"/>
        <v>354.1</v>
      </c>
    </row>
    <row r="195" spans="1:8" x14ac:dyDescent="0.2">
      <c r="A195" s="36" t="str">
        <f t="shared" si="8"/>
        <v>2021</v>
      </c>
      <c r="B195" s="3">
        <v>820</v>
      </c>
      <c r="C195" s="19" t="s">
        <v>102</v>
      </c>
      <c r="D195" s="16">
        <v>335.8</v>
      </c>
      <c r="E195" s="16">
        <v>61.9</v>
      </c>
      <c r="F195" s="16">
        <v>80.8</v>
      </c>
      <c r="G195" s="16">
        <v>132.19999999999999</v>
      </c>
      <c r="H195" s="13">
        <f t="shared" si="7"/>
        <v>274.89999999999998</v>
      </c>
    </row>
    <row r="196" spans="1:8" x14ac:dyDescent="0.2">
      <c r="A196" s="36" t="str">
        <f t="shared" si="8"/>
        <v>2021</v>
      </c>
      <c r="B196" s="3">
        <v>825</v>
      </c>
      <c r="C196" s="19" t="s">
        <v>97</v>
      </c>
      <c r="D196" s="16">
        <v>34.6</v>
      </c>
      <c r="E196" s="16">
        <v>6.6</v>
      </c>
      <c r="F196" s="16">
        <v>8.4</v>
      </c>
      <c r="G196" s="16">
        <v>9.5</v>
      </c>
      <c r="H196" s="13">
        <f t="shared" si="7"/>
        <v>24.5</v>
      </c>
    </row>
    <row r="197" spans="1:8" x14ac:dyDescent="0.2">
      <c r="A197" s="36" t="str">
        <f t="shared" si="8"/>
        <v>2021</v>
      </c>
      <c r="B197" s="3">
        <v>840</v>
      </c>
      <c r="C197" s="19" t="s">
        <v>100</v>
      </c>
      <c r="D197" s="16">
        <v>203.1</v>
      </c>
      <c r="E197" s="16">
        <v>33.5</v>
      </c>
      <c r="F197" s="16">
        <v>53.4</v>
      </c>
      <c r="G197" s="16">
        <v>77.3</v>
      </c>
      <c r="H197" s="13">
        <f t="shared" si="7"/>
        <v>164.2</v>
      </c>
    </row>
    <row r="198" spans="1:8" x14ac:dyDescent="0.2">
      <c r="A198" s="36" t="str">
        <f t="shared" si="8"/>
        <v>2021</v>
      </c>
      <c r="B198" s="3">
        <v>846</v>
      </c>
      <c r="C198" s="19" t="s">
        <v>98</v>
      </c>
      <c r="D198" s="16">
        <v>308.5</v>
      </c>
      <c r="E198" s="16">
        <v>55</v>
      </c>
      <c r="F198" s="16">
        <v>89.5</v>
      </c>
      <c r="G198" s="16">
        <v>103.5</v>
      </c>
      <c r="H198" s="13">
        <f t="shared" si="7"/>
        <v>248</v>
      </c>
    </row>
    <row r="199" spans="1:8" x14ac:dyDescent="0.2">
      <c r="A199" s="36" t="str">
        <f t="shared" si="8"/>
        <v>2021</v>
      </c>
      <c r="B199" s="3">
        <v>849</v>
      </c>
      <c r="C199" s="19" t="s">
        <v>96</v>
      </c>
      <c r="D199" s="16">
        <v>239</v>
      </c>
      <c r="E199" s="16">
        <v>52.8</v>
      </c>
      <c r="F199" s="16">
        <v>67.900000000000006</v>
      </c>
      <c r="G199" s="16">
        <v>69.3</v>
      </c>
      <c r="H199" s="13">
        <f t="shared" si="7"/>
        <v>190</v>
      </c>
    </row>
    <row r="200" spans="1:8" x14ac:dyDescent="0.2">
      <c r="A200" s="36" t="str">
        <f t="shared" si="8"/>
        <v>2021</v>
      </c>
      <c r="B200" s="3">
        <v>851</v>
      </c>
      <c r="C200" s="19" t="s">
        <v>103</v>
      </c>
      <c r="D200" s="16">
        <v>1514.5</v>
      </c>
      <c r="E200" s="16">
        <v>301.7</v>
      </c>
      <c r="F200" s="16">
        <v>347.8</v>
      </c>
      <c r="G200" s="16">
        <v>464.3</v>
      </c>
      <c r="H200" s="13">
        <f t="shared" ref="H200:H201" si="9">SUM(E200:G200)</f>
        <v>1113.8</v>
      </c>
    </row>
    <row r="201" spans="1:8" x14ac:dyDescent="0.2">
      <c r="A201" s="36" t="str">
        <f t="shared" si="8"/>
        <v>2021</v>
      </c>
      <c r="B201" s="3">
        <v>860</v>
      </c>
      <c r="C201" s="19" t="s">
        <v>95</v>
      </c>
      <c r="D201" s="16">
        <v>469.2</v>
      </c>
      <c r="E201" s="16">
        <v>84.2</v>
      </c>
      <c r="F201" s="16">
        <v>118</v>
      </c>
      <c r="G201" s="16">
        <v>155.9</v>
      </c>
      <c r="H201" s="13">
        <f t="shared" si="9"/>
        <v>358.1</v>
      </c>
    </row>
    <row r="203" spans="1:8" x14ac:dyDescent="0.2">
      <c r="D203" s="15" t="s">
        <v>136</v>
      </c>
      <c r="E203" s="15" t="s">
        <v>126</v>
      </c>
      <c r="F203" s="15" t="s">
        <v>127</v>
      </c>
      <c r="G203" s="15" t="s">
        <v>128</v>
      </c>
      <c r="H203" s="15" t="s">
        <v>3</v>
      </c>
    </row>
    <row r="204" spans="1:8" x14ac:dyDescent="0.2">
      <c r="A204" s="15" t="s">
        <v>133</v>
      </c>
      <c r="B204" s="3">
        <v>101</v>
      </c>
      <c r="C204" s="19" t="s">
        <v>5</v>
      </c>
      <c r="D204" s="16">
        <v>3129.1</v>
      </c>
      <c r="E204" s="16">
        <v>496.1</v>
      </c>
      <c r="F204" s="16">
        <v>663.1</v>
      </c>
      <c r="G204" s="16">
        <v>1070</v>
      </c>
      <c r="H204" s="13">
        <f>SUM(E204:G204)</f>
        <v>2229.1999999999998</v>
      </c>
    </row>
    <row r="205" spans="1:8" x14ac:dyDescent="0.2">
      <c r="A205" s="36" t="str">
        <f>A204</f>
        <v>2015</v>
      </c>
      <c r="B205" s="3">
        <v>147</v>
      </c>
      <c r="C205" s="19" t="s">
        <v>6</v>
      </c>
      <c r="D205" s="16">
        <v>864.2</v>
      </c>
      <c r="E205" s="16">
        <v>135.30000000000001</v>
      </c>
      <c r="F205" s="16">
        <v>183.1</v>
      </c>
      <c r="G205" s="16">
        <v>341.9</v>
      </c>
      <c r="H205" s="13">
        <f>SUM(E205:G205)</f>
        <v>660.3</v>
      </c>
    </row>
    <row r="206" spans="1:8" x14ac:dyDescent="0.2">
      <c r="A206" s="36" t="str">
        <f t="shared" ref="A206:A269" si="10">A205</f>
        <v>2015</v>
      </c>
      <c r="B206" s="3">
        <v>151</v>
      </c>
      <c r="C206" s="19" t="s">
        <v>10</v>
      </c>
      <c r="D206" s="17" t="s">
        <v>131</v>
      </c>
      <c r="E206" s="17" t="s">
        <v>131</v>
      </c>
      <c r="F206" s="17" t="s">
        <v>131</v>
      </c>
      <c r="G206" s="17" t="s">
        <v>131</v>
      </c>
      <c r="H206" s="13" t="s">
        <v>131</v>
      </c>
    </row>
    <row r="207" spans="1:8" x14ac:dyDescent="0.2">
      <c r="A207" s="36" t="str">
        <f t="shared" si="10"/>
        <v>2015</v>
      </c>
      <c r="B207" s="3">
        <v>153</v>
      </c>
      <c r="C207" s="19" t="s">
        <v>11</v>
      </c>
      <c r="D207" s="16">
        <v>249.9</v>
      </c>
      <c r="E207" s="16">
        <v>55.7</v>
      </c>
      <c r="F207" s="16">
        <v>70.2</v>
      </c>
      <c r="G207" s="16">
        <v>63.1</v>
      </c>
      <c r="H207" s="13" t="s">
        <v>186</v>
      </c>
    </row>
    <row r="208" spans="1:8" x14ac:dyDescent="0.2">
      <c r="A208" s="36" t="str">
        <f t="shared" si="10"/>
        <v>2015</v>
      </c>
      <c r="B208" s="3">
        <v>155</v>
      </c>
      <c r="C208" s="19" t="s">
        <v>7</v>
      </c>
      <c r="D208" s="16">
        <v>81.099999999999994</v>
      </c>
      <c r="E208" s="16">
        <v>20.6</v>
      </c>
      <c r="F208" s="16">
        <v>20.100000000000001</v>
      </c>
      <c r="G208" s="16">
        <v>19.8</v>
      </c>
      <c r="H208" s="13">
        <f>SUM(E208:G208)</f>
        <v>60.5</v>
      </c>
    </row>
    <row r="209" spans="1:8" x14ac:dyDescent="0.2">
      <c r="A209" s="36" t="str">
        <f t="shared" si="10"/>
        <v>2015</v>
      </c>
      <c r="B209" s="3">
        <v>157</v>
      </c>
      <c r="C209" s="19" t="s">
        <v>12</v>
      </c>
      <c r="D209" s="16">
        <v>671.9</v>
      </c>
      <c r="E209" s="16">
        <v>80</v>
      </c>
      <c r="F209" s="16">
        <v>140.30000000000001</v>
      </c>
      <c r="G209" s="16">
        <v>300.60000000000002</v>
      </c>
      <c r="H209" s="13">
        <f>SUM(E209:G209)</f>
        <v>520.90000000000009</v>
      </c>
    </row>
    <row r="210" spans="1:8" x14ac:dyDescent="0.2">
      <c r="A210" s="36" t="str">
        <f t="shared" si="10"/>
        <v>2015</v>
      </c>
      <c r="B210" s="3">
        <v>159</v>
      </c>
      <c r="C210" s="19" t="s">
        <v>13</v>
      </c>
      <c r="D210" s="17" t="s">
        <v>131</v>
      </c>
      <c r="E210" s="17" t="s">
        <v>131</v>
      </c>
      <c r="F210" s="17" t="s">
        <v>131</v>
      </c>
      <c r="G210" s="17" t="s">
        <v>131</v>
      </c>
      <c r="H210" s="13" t="s">
        <v>131</v>
      </c>
    </row>
    <row r="211" spans="1:8" x14ac:dyDescent="0.2">
      <c r="A211" s="36" t="str">
        <f t="shared" si="10"/>
        <v>2015</v>
      </c>
      <c r="B211" s="3">
        <v>161</v>
      </c>
      <c r="C211" s="19" t="s">
        <v>14</v>
      </c>
      <c r="D211" s="16">
        <v>185</v>
      </c>
      <c r="E211" s="16">
        <v>32.299999999999997</v>
      </c>
      <c r="F211" s="16">
        <v>53</v>
      </c>
      <c r="G211" s="16">
        <v>66.599999999999994</v>
      </c>
      <c r="H211" s="13">
        <f>SUM(E211:G211)</f>
        <v>151.89999999999998</v>
      </c>
    </row>
    <row r="212" spans="1:8" x14ac:dyDescent="0.2">
      <c r="A212" s="36" t="str">
        <f t="shared" si="10"/>
        <v>2015</v>
      </c>
      <c r="B212" s="3">
        <v>163</v>
      </c>
      <c r="C212" s="19" t="s">
        <v>15</v>
      </c>
      <c r="D212" s="16">
        <v>147.69999999999999</v>
      </c>
      <c r="E212" s="16">
        <v>23.5</v>
      </c>
      <c r="F212" s="16">
        <v>34.5</v>
      </c>
      <c r="G212" s="16">
        <v>52.4</v>
      </c>
      <c r="H212" s="13">
        <f>SUM(E212:G212)</f>
        <v>110.4</v>
      </c>
    </row>
    <row r="213" spans="1:8" x14ac:dyDescent="0.2">
      <c r="A213" s="36" t="str">
        <f t="shared" si="10"/>
        <v>2015</v>
      </c>
      <c r="B213" s="3">
        <v>165</v>
      </c>
      <c r="C213" s="19" t="s">
        <v>9</v>
      </c>
      <c r="D213" s="16">
        <v>87.3</v>
      </c>
      <c r="E213" s="16">
        <v>13.3</v>
      </c>
      <c r="F213" s="16">
        <v>18.899999999999999</v>
      </c>
      <c r="G213" s="16">
        <v>21.8</v>
      </c>
      <c r="H213" s="13">
        <f>SUM(E213:G213)</f>
        <v>54</v>
      </c>
    </row>
    <row r="214" spans="1:8" x14ac:dyDescent="0.2">
      <c r="A214" s="36" t="str">
        <f t="shared" si="10"/>
        <v>2015</v>
      </c>
      <c r="B214" s="3">
        <v>167</v>
      </c>
      <c r="C214" s="19" t="s">
        <v>16</v>
      </c>
      <c r="D214" s="16">
        <v>403.5</v>
      </c>
      <c r="E214" s="16">
        <v>66.7</v>
      </c>
      <c r="F214" s="16">
        <v>104.3</v>
      </c>
      <c r="G214" s="16">
        <v>129.30000000000001</v>
      </c>
      <c r="H214" s="13">
        <f>SUM(E214:G214)</f>
        <v>300.3</v>
      </c>
    </row>
    <row r="215" spans="1:8" x14ac:dyDescent="0.2">
      <c r="A215" s="36" t="str">
        <f t="shared" si="10"/>
        <v>2015</v>
      </c>
      <c r="B215" s="3">
        <v>169</v>
      </c>
      <c r="C215" s="19" t="s">
        <v>17</v>
      </c>
      <c r="D215" s="16">
        <v>238.4</v>
      </c>
      <c r="E215" s="16">
        <v>56.6</v>
      </c>
      <c r="F215" s="16">
        <v>48.7</v>
      </c>
      <c r="G215" s="16">
        <v>58.8</v>
      </c>
      <c r="H215" s="13">
        <f>SUM(E215:G215)</f>
        <v>164.10000000000002</v>
      </c>
    </row>
    <row r="216" spans="1:8" x14ac:dyDescent="0.2">
      <c r="A216" s="36" t="str">
        <f t="shared" si="10"/>
        <v>2015</v>
      </c>
      <c r="B216" s="3">
        <v>173</v>
      </c>
      <c r="C216" s="19" t="s">
        <v>19</v>
      </c>
      <c r="D216" s="17" t="s">
        <v>131</v>
      </c>
      <c r="E216" s="17" t="s">
        <v>131</v>
      </c>
      <c r="F216" s="17" t="s">
        <v>131</v>
      </c>
      <c r="G216" s="17" t="s">
        <v>131</v>
      </c>
      <c r="H216" s="13" t="s">
        <v>131</v>
      </c>
    </row>
    <row r="217" spans="1:8" x14ac:dyDescent="0.2">
      <c r="A217" s="36" t="str">
        <f t="shared" si="10"/>
        <v>2015</v>
      </c>
      <c r="B217" s="3">
        <v>175</v>
      </c>
      <c r="C217" s="19" t="s">
        <v>20</v>
      </c>
      <c r="D217" s="17" t="s">
        <v>131</v>
      </c>
      <c r="E217" s="17" t="s">
        <v>131</v>
      </c>
      <c r="F217" s="17" t="s">
        <v>131</v>
      </c>
      <c r="G217" s="17" t="s">
        <v>131</v>
      </c>
      <c r="H217" s="13" t="s">
        <v>131</v>
      </c>
    </row>
    <row r="218" spans="1:8" x14ac:dyDescent="0.2">
      <c r="A218" s="36" t="str">
        <f t="shared" si="10"/>
        <v>2015</v>
      </c>
      <c r="B218" s="3">
        <v>183</v>
      </c>
      <c r="C218" s="19" t="s">
        <v>18</v>
      </c>
      <c r="D218" s="16">
        <v>90.1</v>
      </c>
      <c r="E218" s="16">
        <v>17.5</v>
      </c>
      <c r="F218" s="16">
        <v>19.7</v>
      </c>
      <c r="G218" s="16">
        <v>21.2</v>
      </c>
      <c r="H218" s="13">
        <f>SUM(E218:G218)</f>
        <v>58.400000000000006</v>
      </c>
    </row>
    <row r="219" spans="1:8" x14ac:dyDescent="0.2">
      <c r="A219" s="36" t="str">
        <f t="shared" si="10"/>
        <v>2015</v>
      </c>
      <c r="B219" s="3">
        <v>185</v>
      </c>
      <c r="C219" s="19" t="s">
        <v>8</v>
      </c>
      <c r="D219" s="16">
        <v>322.3</v>
      </c>
      <c r="E219" s="16">
        <v>57.6</v>
      </c>
      <c r="F219" s="16">
        <v>90.1</v>
      </c>
      <c r="G219" s="16">
        <v>104.6</v>
      </c>
      <c r="H219" s="13">
        <f>SUM(E219:G219)</f>
        <v>252.29999999999998</v>
      </c>
    </row>
    <row r="220" spans="1:8" x14ac:dyDescent="0.2">
      <c r="A220" s="36" t="str">
        <f t="shared" si="10"/>
        <v>2015</v>
      </c>
      <c r="B220" s="3">
        <v>187</v>
      </c>
      <c r="C220" s="19" t="s">
        <v>21</v>
      </c>
      <c r="D220" s="17" t="s">
        <v>131</v>
      </c>
      <c r="E220" s="17" t="s">
        <v>131</v>
      </c>
      <c r="F220" s="17" t="s">
        <v>131</v>
      </c>
      <c r="G220" s="17" t="s">
        <v>131</v>
      </c>
      <c r="H220" s="13" t="s">
        <v>131</v>
      </c>
    </row>
    <row r="221" spans="1:8" x14ac:dyDescent="0.2">
      <c r="A221" s="36" t="str">
        <f t="shared" si="10"/>
        <v>2015</v>
      </c>
      <c r="B221" s="3">
        <v>190</v>
      </c>
      <c r="C221" s="19" t="s">
        <v>26</v>
      </c>
      <c r="D221" s="17" t="s">
        <v>131</v>
      </c>
      <c r="E221" s="17" t="s">
        <v>131</v>
      </c>
      <c r="F221" s="17" t="s">
        <v>131</v>
      </c>
      <c r="G221" s="17" t="s">
        <v>131</v>
      </c>
      <c r="H221" s="13" t="s">
        <v>131</v>
      </c>
    </row>
    <row r="222" spans="1:8" x14ac:dyDescent="0.2">
      <c r="A222" s="36" t="str">
        <f t="shared" si="10"/>
        <v>2015</v>
      </c>
      <c r="B222" s="3">
        <v>201</v>
      </c>
      <c r="C222" s="19" t="s">
        <v>22</v>
      </c>
      <c r="D222" s="17" t="s">
        <v>131</v>
      </c>
      <c r="E222" s="17" t="s">
        <v>131</v>
      </c>
      <c r="F222" s="17" t="s">
        <v>131</v>
      </c>
      <c r="G222" s="17" t="s">
        <v>131</v>
      </c>
      <c r="H222" s="13" t="s">
        <v>131</v>
      </c>
    </row>
    <row r="223" spans="1:8" x14ac:dyDescent="0.2">
      <c r="A223" s="36" t="str">
        <f t="shared" si="10"/>
        <v>2015</v>
      </c>
      <c r="B223" s="3">
        <v>210</v>
      </c>
      <c r="C223" s="19" t="s">
        <v>24</v>
      </c>
      <c r="D223" s="17" t="s">
        <v>131</v>
      </c>
      <c r="E223" s="17" t="s">
        <v>131</v>
      </c>
      <c r="F223" s="17" t="s">
        <v>131</v>
      </c>
      <c r="G223" s="17" t="s">
        <v>131</v>
      </c>
      <c r="H223" s="13" t="s">
        <v>131</v>
      </c>
    </row>
    <row r="224" spans="1:8" x14ac:dyDescent="0.2">
      <c r="A224" s="36" t="str">
        <f t="shared" si="10"/>
        <v>2015</v>
      </c>
      <c r="B224" s="3">
        <v>217</v>
      </c>
      <c r="C224" s="19" t="s">
        <v>29</v>
      </c>
      <c r="D224" s="16">
        <v>410.1</v>
      </c>
      <c r="E224" s="16">
        <v>84.7</v>
      </c>
      <c r="F224" s="16">
        <v>103.8</v>
      </c>
      <c r="G224" s="16">
        <v>123.7</v>
      </c>
      <c r="H224" s="13">
        <f>SUM(E224:G224)</f>
        <v>312.2</v>
      </c>
    </row>
    <row r="225" spans="1:8" x14ac:dyDescent="0.2">
      <c r="A225" s="36" t="str">
        <f t="shared" si="10"/>
        <v>2015</v>
      </c>
      <c r="B225" s="3">
        <v>219</v>
      </c>
      <c r="C225" s="19" t="s">
        <v>30</v>
      </c>
      <c r="D225" s="17" t="s">
        <v>131</v>
      </c>
      <c r="E225" s="17" t="s">
        <v>131</v>
      </c>
      <c r="F225" s="17" t="s">
        <v>131</v>
      </c>
      <c r="G225" s="17" t="s">
        <v>131</v>
      </c>
      <c r="H225" s="13" t="s">
        <v>131</v>
      </c>
    </row>
    <row r="226" spans="1:8" x14ac:dyDescent="0.2">
      <c r="A226" s="36" t="str">
        <f t="shared" si="10"/>
        <v>2015</v>
      </c>
      <c r="B226" s="3">
        <v>223</v>
      </c>
      <c r="C226" s="19" t="s">
        <v>31</v>
      </c>
      <c r="D226" s="16">
        <v>177.1</v>
      </c>
      <c r="E226" s="16">
        <v>35.1</v>
      </c>
      <c r="F226" s="16">
        <v>32.799999999999997</v>
      </c>
      <c r="G226" s="16">
        <v>68.5</v>
      </c>
      <c r="H226" s="13">
        <f>SUM(E226:G226)</f>
        <v>136.4</v>
      </c>
    </row>
    <row r="227" spans="1:8" x14ac:dyDescent="0.2">
      <c r="A227" s="36" t="str">
        <f t="shared" si="10"/>
        <v>2015</v>
      </c>
      <c r="B227" s="3">
        <v>230</v>
      </c>
      <c r="C227" s="19" t="s">
        <v>32</v>
      </c>
      <c r="D227" s="16">
        <v>488.1</v>
      </c>
      <c r="E227" s="16">
        <v>81.900000000000006</v>
      </c>
      <c r="F227" s="16">
        <v>119.9</v>
      </c>
      <c r="G227" s="16">
        <v>191.9</v>
      </c>
      <c r="H227" s="13">
        <f>SUM(E227:G227)</f>
        <v>393.70000000000005</v>
      </c>
    </row>
    <row r="228" spans="1:8" x14ac:dyDescent="0.2">
      <c r="A228" s="36" t="str">
        <f t="shared" si="10"/>
        <v>2015</v>
      </c>
      <c r="B228" s="3">
        <v>240</v>
      </c>
      <c r="C228" s="19" t="s">
        <v>23</v>
      </c>
      <c r="D228" s="16">
        <v>116</v>
      </c>
      <c r="E228" s="16">
        <v>31.2</v>
      </c>
      <c r="F228" s="16">
        <v>23.4</v>
      </c>
      <c r="G228" s="16">
        <v>27.1</v>
      </c>
      <c r="H228" s="13">
        <f>SUM(E228:G228)</f>
        <v>81.699999999999989</v>
      </c>
    </row>
    <row r="229" spans="1:8" x14ac:dyDescent="0.2">
      <c r="A229" s="36" t="str">
        <f t="shared" si="10"/>
        <v>2015</v>
      </c>
      <c r="B229" s="3">
        <v>250</v>
      </c>
      <c r="C229" s="19" t="s">
        <v>25</v>
      </c>
      <c r="D229" s="16">
        <v>252.7</v>
      </c>
      <c r="E229" s="16">
        <v>49.6</v>
      </c>
      <c r="F229" s="16">
        <v>55.9</v>
      </c>
      <c r="G229" s="16">
        <v>78.8</v>
      </c>
      <c r="H229" s="13">
        <f>SUM(E229:G229)</f>
        <v>184.3</v>
      </c>
    </row>
    <row r="230" spans="1:8" x14ac:dyDescent="0.2">
      <c r="A230" s="36" t="str">
        <f t="shared" si="10"/>
        <v>2015</v>
      </c>
      <c r="B230" s="3">
        <v>253</v>
      </c>
      <c r="C230" s="19" t="s">
        <v>35</v>
      </c>
      <c r="D230" s="16">
        <v>269</v>
      </c>
      <c r="E230" s="16">
        <v>47</v>
      </c>
      <c r="F230" s="16">
        <v>67</v>
      </c>
      <c r="G230" s="16">
        <v>78</v>
      </c>
      <c r="H230" s="13">
        <f>SUM(E230:G230)</f>
        <v>192</v>
      </c>
    </row>
    <row r="231" spans="1:8" x14ac:dyDescent="0.2">
      <c r="A231" s="36" t="str">
        <f t="shared" si="10"/>
        <v>2015</v>
      </c>
      <c r="B231" s="3">
        <v>259</v>
      </c>
      <c r="C231" s="19" t="s">
        <v>36</v>
      </c>
      <c r="D231" s="17" t="s">
        <v>131</v>
      </c>
      <c r="E231" s="17" t="s">
        <v>131</v>
      </c>
      <c r="F231" s="17" t="s">
        <v>131</v>
      </c>
      <c r="G231" s="17" t="s">
        <v>131</v>
      </c>
      <c r="H231" s="13" t="s">
        <v>131</v>
      </c>
    </row>
    <row r="232" spans="1:8" x14ac:dyDescent="0.2">
      <c r="A232" s="36" t="str">
        <f t="shared" si="10"/>
        <v>2015</v>
      </c>
      <c r="B232" s="3">
        <v>260</v>
      </c>
      <c r="C232" s="19" t="s">
        <v>28</v>
      </c>
      <c r="D232" s="17" t="s">
        <v>131</v>
      </c>
      <c r="E232" s="17" t="s">
        <v>131</v>
      </c>
      <c r="F232" s="17" t="s">
        <v>131</v>
      </c>
      <c r="G232" s="17" t="s">
        <v>131</v>
      </c>
      <c r="H232" s="13" t="s">
        <v>131</v>
      </c>
    </row>
    <row r="233" spans="1:8" x14ac:dyDescent="0.2">
      <c r="A233" s="36" t="str">
        <f t="shared" si="10"/>
        <v>2015</v>
      </c>
      <c r="B233" s="3">
        <v>265</v>
      </c>
      <c r="C233" s="19" t="s">
        <v>38</v>
      </c>
      <c r="D233" s="16">
        <v>448.1</v>
      </c>
      <c r="E233" s="16">
        <v>99.3</v>
      </c>
      <c r="F233" s="16">
        <v>100</v>
      </c>
      <c r="G233" s="16">
        <v>121.5</v>
      </c>
      <c r="H233" s="13">
        <f>SUM(E233:G233)</f>
        <v>320.8</v>
      </c>
    </row>
    <row r="234" spans="1:8" x14ac:dyDescent="0.2">
      <c r="A234" s="36" t="str">
        <f t="shared" si="10"/>
        <v>2015</v>
      </c>
      <c r="B234" s="3">
        <v>269</v>
      </c>
      <c r="C234" s="19" t="s">
        <v>39</v>
      </c>
      <c r="D234" s="16">
        <v>94.7</v>
      </c>
      <c r="E234" s="16">
        <v>18</v>
      </c>
      <c r="F234" s="16">
        <v>23.8</v>
      </c>
      <c r="G234" s="16">
        <v>32.4</v>
      </c>
      <c r="H234" s="13">
        <f>SUM(E234:G234)</f>
        <v>74.199999999999989</v>
      </c>
    </row>
    <row r="235" spans="1:8" x14ac:dyDescent="0.2">
      <c r="A235" s="36" t="str">
        <f t="shared" si="10"/>
        <v>2015</v>
      </c>
      <c r="B235" s="3">
        <v>270</v>
      </c>
      <c r="C235" s="19" t="s">
        <v>27</v>
      </c>
      <c r="D235" s="17" t="s">
        <v>131</v>
      </c>
      <c r="E235" s="17" t="s">
        <v>131</v>
      </c>
      <c r="F235" s="17" t="s">
        <v>131</v>
      </c>
      <c r="G235" s="17" t="s">
        <v>131</v>
      </c>
      <c r="H235" s="13" t="s">
        <v>131</v>
      </c>
    </row>
    <row r="236" spans="1:8" x14ac:dyDescent="0.2">
      <c r="A236" s="36" t="str">
        <f t="shared" si="10"/>
        <v>2015</v>
      </c>
      <c r="B236" s="3">
        <v>306</v>
      </c>
      <c r="C236" s="19" t="s">
        <v>46</v>
      </c>
      <c r="D236" s="16">
        <v>169</v>
      </c>
      <c r="E236" s="16">
        <v>27.6</v>
      </c>
      <c r="F236" s="16">
        <v>35.5</v>
      </c>
      <c r="G236" s="16">
        <v>60</v>
      </c>
      <c r="H236" s="13">
        <f>SUM(E236:G236)</f>
        <v>123.1</v>
      </c>
    </row>
    <row r="237" spans="1:8" x14ac:dyDescent="0.2">
      <c r="A237" s="36" t="str">
        <f t="shared" si="10"/>
        <v>2015</v>
      </c>
      <c r="B237" s="3">
        <v>316</v>
      </c>
      <c r="C237" s="19" t="s">
        <v>42</v>
      </c>
      <c r="D237" s="16">
        <v>222.3</v>
      </c>
      <c r="E237" s="16">
        <v>48.6</v>
      </c>
      <c r="F237" s="16">
        <v>47.7</v>
      </c>
      <c r="G237" s="16">
        <v>63.7</v>
      </c>
      <c r="H237" s="13">
        <f>SUM(E237:G237)</f>
        <v>160</v>
      </c>
    </row>
    <row r="238" spans="1:8" x14ac:dyDescent="0.2">
      <c r="A238" s="36" t="str">
        <f t="shared" si="10"/>
        <v>2015</v>
      </c>
      <c r="B238" s="3">
        <v>320</v>
      </c>
      <c r="C238" s="19" t="s">
        <v>40</v>
      </c>
      <c r="D238" s="16">
        <v>287.60000000000002</v>
      </c>
      <c r="E238" s="16">
        <v>54.4</v>
      </c>
      <c r="F238" s="16">
        <v>83.3</v>
      </c>
      <c r="G238" s="16">
        <v>89.5</v>
      </c>
      <c r="H238" s="13">
        <f>SUM(E238:G238)</f>
        <v>227.2</v>
      </c>
    </row>
    <row r="239" spans="1:8" x14ac:dyDescent="0.2">
      <c r="A239" s="36" t="str">
        <f t="shared" si="10"/>
        <v>2015</v>
      </c>
      <c r="B239" s="3">
        <v>326</v>
      </c>
      <c r="C239" s="19" t="s">
        <v>43</v>
      </c>
      <c r="D239" s="17" t="s">
        <v>131</v>
      </c>
      <c r="E239" s="17" t="s">
        <v>131</v>
      </c>
      <c r="F239" s="17" t="s">
        <v>131</v>
      </c>
      <c r="G239" s="17" t="s">
        <v>131</v>
      </c>
      <c r="H239" s="13" t="s">
        <v>131</v>
      </c>
    </row>
    <row r="240" spans="1:8" x14ac:dyDescent="0.2">
      <c r="A240" s="36" t="str">
        <f t="shared" si="10"/>
        <v>2015</v>
      </c>
      <c r="B240" s="3">
        <v>329</v>
      </c>
      <c r="C240" s="19" t="s">
        <v>47</v>
      </c>
      <c r="D240" s="17" t="s">
        <v>131</v>
      </c>
      <c r="E240" s="17" t="s">
        <v>131</v>
      </c>
      <c r="F240" s="17" t="s">
        <v>131</v>
      </c>
      <c r="G240" s="17" t="s">
        <v>131</v>
      </c>
      <c r="H240" s="13" t="s">
        <v>131</v>
      </c>
    </row>
    <row r="241" spans="1:8" x14ac:dyDescent="0.2">
      <c r="A241" s="36" t="str">
        <f t="shared" si="10"/>
        <v>2015</v>
      </c>
      <c r="B241" s="3">
        <v>330</v>
      </c>
      <c r="C241" s="19" t="s">
        <v>48</v>
      </c>
      <c r="D241" s="17" t="s">
        <v>131</v>
      </c>
      <c r="E241" s="17" t="s">
        <v>131</v>
      </c>
      <c r="F241" s="17" t="s">
        <v>131</v>
      </c>
      <c r="G241" s="17" t="s">
        <v>131</v>
      </c>
      <c r="H241" s="13" t="s">
        <v>131</v>
      </c>
    </row>
    <row r="242" spans="1:8" x14ac:dyDescent="0.2">
      <c r="A242" s="36" t="str">
        <f t="shared" si="10"/>
        <v>2015</v>
      </c>
      <c r="B242" s="3">
        <v>336</v>
      </c>
      <c r="C242" s="19" t="s">
        <v>50</v>
      </c>
      <c r="D242" s="16">
        <v>158.4</v>
      </c>
      <c r="E242" s="16">
        <v>29.6</v>
      </c>
      <c r="F242" s="16">
        <v>37.5</v>
      </c>
      <c r="G242" s="16">
        <v>47.5</v>
      </c>
      <c r="H242" s="13">
        <f>SUM(E242:G242)</f>
        <v>114.6</v>
      </c>
    </row>
    <row r="243" spans="1:8" x14ac:dyDescent="0.2">
      <c r="A243" s="36" t="str">
        <f t="shared" si="10"/>
        <v>2015</v>
      </c>
      <c r="B243" s="3">
        <v>340</v>
      </c>
      <c r="C243" s="19" t="s">
        <v>49</v>
      </c>
      <c r="D243" s="17" t="s">
        <v>131</v>
      </c>
      <c r="E243" s="17" t="s">
        <v>131</v>
      </c>
      <c r="F243" s="17" t="s">
        <v>131</v>
      </c>
      <c r="G243" s="17" t="s">
        <v>131</v>
      </c>
      <c r="H243" s="13" t="s">
        <v>131</v>
      </c>
    </row>
    <row r="244" spans="1:8" x14ac:dyDescent="0.2">
      <c r="A244" s="36" t="str">
        <f t="shared" si="10"/>
        <v>2015</v>
      </c>
      <c r="B244" s="3">
        <v>350</v>
      </c>
      <c r="C244" s="19" t="s">
        <v>37</v>
      </c>
      <c r="D244" s="17" t="s">
        <v>131</v>
      </c>
      <c r="E244" s="17" t="s">
        <v>131</v>
      </c>
      <c r="F244" s="17" t="s">
        <v>131</v>
      </c>
      <c r="G244" s="17" t="s">
        <v>131</v>
      </c>
      <c r="H244" s="13" t="s">
        <v>131</v>
      </c>
    </row>
    <row r="245" spans="1:8" x14ac:dyDescent="0.2">
      <c r="A245" s="36" t="str">
        <f t="shared" si="10"/>
        <v>2015</v>
      </c>
      <c r="B245" s="3">
        <v>360</v>
      </c>
      <c r="C245" s="19" t="s">
        <v>44</v>
      </c>
      <c r="D245" s="17" t="s">
        <v>131</v>
      </c>
      <c r="E245" s="17" t="s">
        <v>131</v>
      </c>
      <c r="F245" s="17" t="s">
        <v>131</v>
      </c>
      <c r="G245" s="17" t="s">
        <v>131</v>
      </c>
      <c r="H245" s="13" t="s">
        <v>131</v>
      </c>
    </row>
    <row r="246" spans="1:8" x14ac:dyDescent="0.2">
      <c r="A246" s="36" t="str">
        <f t="shared" si="10"/>
        <v>2015</v>
      </c>
      <c r="B246" s="3">
        <v>370</v>
      </c>
      <c r="C246" s="19" t="s">
        <v>45</v>
      </c>
      <c r="D246" s="16">
        <v>513</v>
      </c>
      <c r="E246" s="16">
        <v>108.7</v>
      </c>
      <c r="F246" s="16">
        <v>134.30000000000001</v>
      </c>
      <c r="G246" s="16">
        <v>139.69999999999999</v>
      </c>
      <c r="H246" s="13">
        <f t="shared" ref="H246:H253" si="11">SUM(E246:G246)</f>
        <v>382.7</v>
      </c>
    </row>
    <row r="247" spans="1:8" x14ac:dyDescent="0.2">
      <c r="A247" s="36" t="str">
        <f t="shared" si="10"/>
        <v>2015</v>
      </c>
      <c r="B247" s="3">
        <v>376</v>
      </c>
      <c r="C247" s="19" t="s">
        <v>41</v>
      </c>
      <c r="D247" s="16">
        <v>403</v>
      </c>
      <c r="E247" s="16">
        <v>68.599999999999994</v>
      </c>
      <c r="F247" s="16">
        <v>113.4</v>
      </c>
      <c r="G247" s="16">
        <v>140</v>
      </c>
      <c r="H247" s="13">
        <f t="shared" si="11"/>
        <v>322</v>
      </c>
    </row>
    <row r="248" spans="1:8" x14ac:dyDescent="0.2">
      <c r="A248" s="36" t="str">
        <f t="shared" si="10"/>
        <v>2015</v>
      </c>
      <c r="B248" s="3">
        <v>390</v>
      </c>
      <c r="C248" s="19" t="s">
        <v>51</v>
      </c>
      <c r="D248" s="16">
        <v>353.6</v>
      </c>
      <c r="E248" s="16">
        <v>53.6</v>
      </c>
      <c r="F248" s="16">
        <v>95.6</v>
      </c>
      <c r="G248" s="16">
        <v>118</v>
      </c>
      <c r="H248" s="13">
        <f t="shared" si="11"/>
        <v>267.2</v>
      </c>
    </row>
    <row r="249" spans="1:8" x14ac:dyDescent="0.2">
      <c r="A249" s="36" t="str">
        <f t="shared" si="10"/>
        <v>2015</v>
      </c>
      <c r="B249" s="3">
        <v>400</v>
      </c>
      <c r="C249" s="19" t="s">
        <v>33</v>
      </c>
      <c r="D249" s="16">
        <v>469.6</v>
      </c>
      <c r="E249" s="16">
        <v>98.9</v>
      </c>
      <c r="F249" s="16">
        <v>107.2</v>
      </c>
      <c r="G249" s="16">
        <v>135.69999999999999</v>
      </c>
      <c r="H249" s="13">
        <f t="shared" si="11"/>
        <v>341.8</v>
      </c>
    </row>
    <row r="250" spans="1:8" x14ac:dyDescent="0.2">
      <c r="A250" s="36" t="str">
        <f t="shared" si="10"/>
        <v>2015</v>
      </c>
      <c r="B250" s="3">
        <v>410</v>
      </c>
      <c r="C250" s="19" t="s">
        <v>56</v>
      </c>
      <c r="D250" s="16">
        <v>246.3</v>
      </c>
      <c r="E250" s="16">
        <v>37.799999999999997</v>
      </c>
      <c r="F250" s="16">
        <v>77.7</v>
      </c>
      <c r="G250" s="16">
        <v>71.7</v>
      </c>
      <c r="H250" s="13">
        <f t="shared" si="11"/>
        <v>187.2</v>
      </c>
    </row>
    <row r="251" spans="1:8" x14ac:dyDescent="0.2">
      <c r="A251" s="36" t="str">
        <f t="shared" si="10"/>
        <v>2015</v>
      </c>
      <c r="B251" s="3">
        <v>420</v>
      </c>
      <c r="C251" s="19" t="s">
        <v>52</v>
      </c>
      <c r="D251" s="16">
        <v>313.60000000000002</v>
      </c>
      <c r="E251" s="16">
        <v>64.5</v>
      </c>
      <c r="F251" s="16">
        <v>77.8</v>
      </c>
      <c r="G251" s="16">
        <v>90.5</v>
      </c>
      <c r="H251" s="13">
        <f t="shared" si="11"/>
        <v>232.8</v>
      </c>
    </row>
    <row r="252" spans="1:8" x14ac:dyDescent="0.2">
      <c r="A252" s="36" t="str">
        <f t="shared" si="10"/>
        <v>2015</v>
      </c>
      <c r="B252" s="3">
        <v>430</v>
      </c>
      <c r="C252" s="19" t="s">
        <v>53</v>
      </c>
      <c r="D252" s="16">
        <v>327.2</v>
      </c>
      <c r="E252" s="16">
        <v>42.5</v>
      </c>
      <c r="F252" s="16">
        <v>95.7</v>
      </c>
      <c r="G252" s="16">
        <v>126.1</v>
      </c>
      <c r="H252" s="13">
        <f t="shared" si="11"/>
        <v>264.29999999999995</v>
      </c>
    </row>
    <row r="253" spans="1:8" x14ac:dyDescent="0.2">
      <c r="A253" s="36" t="str">
        <f t="shared" si="10"/>
        <v>2015</v>
      </c>
      <c r="B253" s="3">
        <v>440</v>
      </c>
      <c r="C253" s="19" t="s">
        <v>54</v>
      </c>
      <c r="D253" s="16">
        <v>187.2</v>
      </c>
      <c r="E253" s="16">
        <v>39.799999999999997</v>
      </c>
      <c r="F253" s="16">
        <v>54.2</v>
      </c>
      <c r="G253" s="16">
        <v>55.2</v>
      </c>
      <c r="H253" s="13">
        <f t="shared" si="11"/>
        <v>149.19999999999999</v>
      </c>
    </row>
    <row r="254" spans="1:8" x14ac:dyDescent="0.2">
      <c r="A254" s="36" t="str">
        <f t="shared" si="10"/>
        <v>2015</v>
      </c>
      <c r="B254" s="3">
        <v>450</v>
      </c>
      <c r="C254" s="19" t="s">
        <v>58</v>
      </c>
      <c r="D254" s="17" t="s">
        <v>131</v>
      </c>
      <c r="E254" s="17" t="s">
        <v>131</v>
      </c>
      <c r="F254" s="17" t="s">
        <v>131</v>
      </c>
      <c r="G254" s="17" t="s">
        <v>131</v>
      </c>
      <c r="H254" s="13" t="s">
        <v>131</v>
      </c>
    </row>
    <row r="255" spans="1:8" x14ac:dyDescent="0.2">
      <c r="A255" s="36" t="str">
        <f t="shared" si="10"/>
        <v>2015</v>
      </c>
      <c r="B255" s="3">
        <v>461</v>
      </c>
      <c r="C255" s="19" t="s">
        <v>59</v>
      </c>
      <c r="D255" s="16">
        <v>1181.7</v>
      </c>
      <c r="E255" s="16">
        <v>212.1</v>
      </c>
      <c r="F255" s="16">
        <v>308.89999999999998</v>
      </c>
      <c r="G255" s="16">
        <v>374.6</v>
      </c>
      <c r="H255" s="13">
        <f>SUM(E255:G255)</f>
        <v>895.6</v>
      </c>
    </row>
    <row r="256" spans="1:8" x14ac:dyDescent="0.2">
      <c r="A256" s="36" t="str">
        <f t="shared" si="10"/>
        <v>2015</v>
      </c>
      <c r="B256" s="3">
        <v>479</v>
      </c>
      <c r="C256" s="19" t="s">
        <v>60</v>
      </c>
      <c r="D256" s="16">
        <v>459.8</v>
      </c>
      <c r="E256" s="16">
        <v>80.8</v>
      </c>
      <c r="F256" s="16">
        <v>99.6</v>
      </c>
      <c r="G256" s="16">
        <v>161</v>
      </c>
      <c r="H256" s="13">
        <f>SUM(E256:G256)</f>
        <v>341.4</v>
      </c>
    </row>
    <row r="257" spans="1:8" x14ac:dyDescent="0.2">
      <c r="A257" s="36" t="str">
        <f t="shared" si="10"/>
        <v>2015</v>
      </c>
      <c r="B257" s="3">
        <v>480</v>
      </c>
      <c r="C257" s="19" t="s">
        <v>57</v>
      </c>
      <c r="D257" s="17" t="s">
        <v>131</v>
      </c>
      <c r="E257" s="17" t="s">
        <v>131</v>
      </c>
      <c r="F257" s="17" t="s">
        <v>131</v>
      </c>
      <c r="G257" s="17" t="s">
        <v>131</v>
      </c>
      <c r="H257" s="13" t="s">
        <v>131</v>
      </c>
    </row>
    <row r="258" spans="1:8" x14ac:dyDescent="0.2">
      <c r="A258" s="36" t="str">
        <f t="shared" si="10"/>
        <v>2015</v>
      </c>
      <c r="B258" s="3">
        <v>482</v>
      </c>
      <c r="C258" s="19" t="s">
        <v>55</v>
      </c>
      <c r="D258" s="16">
        <v>157.1</v>
      </c>
      <c r="E258" s="16">
        <v>26.5</v>
      </c>
      <c r="F258" s="16">
        <v>41.9</v>
      </c>
      <c r="G258" s="16">
        <v>50.6</v>
      </c>
      <c r="H258" s="13">
        <f>SUM(E258:G258)</f>
        <v>119</v>
      </c>
    </row>
    <row r="259" spans="1:8" x14ac:dyDescent="0.2">
      <c r="A259" s="36" t="str">
        <f t="shared" si="10"/>
        <v>2015</v>
      </c>
      <c r="B259" s="3">
        <v>492</v>
      </c>
      <c r="C259" s="19" t="s">
        <v>61</v>
      </c>
      <c r="D259" s="17" t="s">
        <v>131</v>
      </c>
      <c r="E259" s="17" t="s">
        <v>131</v>
      </c>
      <c r="F259" s="17" t="s">
        <v>131</v>
      </c>
      <c r="G259" s="17" t="s">
        <v>131</v>
      </c>
      <c r="H259" s="13" t="s">
        <v>131</v>
      </c>
    </row>
    <row r="260" spans="1:8" x14ac:dyDescent="0.2">
      <c r="A260" s="36" t="str">
        <f t="shared" si="10"/>
        <v>2015</v>
      </c>
      <c r="B260" s="3">
        <v>510</v>
      </c>
      <c r="C260" s="19" t="s">
        <v>66</v>
      </c>
      <c r="D260" s="16">
        <v>366.8</v>
      </c>
      <c r="E260" s="16">
        <v>70.900000000000006</v>
      </c>
      <c r="F260" s="16">
        <v>87.7</v>
      </c>
      <c r="G260" s="16">
        <v>107.9</v>
      </c>
      <c r="H260" s="13">
        <f>SUM(E260:G260)</f>
        <v>266.5</v>
      </c>
    </row>
    <row r="261" spans="1:8" x14ac:dyDescent="0.2">
      <c r="A261" s="36" t="str">
        <f t="shared" si="10"/>
        <v>2015</v>
      </c>
      <c r="B261" s="3">
        <v>530</v>
      </c>
      <c r="C261" s="19" t="s">
        <v>62</v>
      </c>
      <c r="D261" s="16">
        <v>263.10000000000002</v>
      </c>
      <c r="E261" s="16">
        <v>48.6</v>
      </c>
      <c r="F261" s="16">
        <v>67.2</v>
      </c>
      <c r="G261" s="16">
        <v>75.3</v>
      </c>
      <c r="H261" s="13">
        <f>SUM(E261:G261)</f>
        <v>191.10000000000002</v>
      </c>
    </row>
    <row r="262" spans="1:8" x14ac:dyDescent="0.2">
      <c r="A262" s="36" t="str">
        <f t="shared" si="10"/>
        <v>2015</v>
      </c>
      <c r="B262" s="3">
        <v>540</v>
      </c>
      <c r="C262" s="19" t="s">
        <v>68</v>
      </c>
      <c r="D262" s="16">
        <v>474.2</v>
      </c>
      <c r="E262" s="16">
        <v>79.599999999999994</v>
      </c>
      <c r="F262" s="16">
        <v>118.2</v>
      </c>
      <c r="G262" s="16">
        <v>152.5</v>
      </c>
      <c r="H262" s="13">
        <f>SUM(E262:G262)</f>
        <v>350.3</v>
      </c>
    </row>
    <row r="263" spans="1:8" x14ac:dyDescent="0.2">
      <c r="A263" s="36" t="str">
        <f t="shared" si="10"/>
        <v>2015</v>
      </c>
      <c r="B263" s="3">
        <v>550</v>
      </c>
      <c r="C263" s="19" t="s">
        <v>69</v>
      </c>
      <c r="D263" s="16">
        <v>311.8</v>
      </c>
      <c r="E263" s="16">
        <v>60.7</v>
      </c>
      <c r="F263" s="16">
        <v>86.5</v>
      </c>
      <c r="G263" s="16">
        <v>103.4</v>
      </c>
      <c r="H263" s="13">
        <f>SUM(E263:G263)</f>
        <v>250.6</v>
      </c>
    </row>
    <row r="264" spans="1:8" x14ac:dyDescent="0.2">
      <c r="A264" s="36" t="str">
        <f t="shared" si="10"/>
        <v>2015</v>
      </c>
      <c r="B264" s="3">
        <v>561</v>
      </c>
      <c r="C264" s="19" t="s">
        <v>63</v>
      </c>
      <c r="D264" s="17" t="s">
        <v>131</v>
      </c>
      <c r="E264" s="17" t="s">
        <v>131</v>
      </c>
      <c r="F264" s="17" t="s">
        <v>131</v>
      </c>
      <c r="G264" s="17" t="s">
        <v>131</v>
      </c>
      <c r="H264" s="13" t="s">
        <v>131</v>
      </c>
    </row>
    <row r="265" spans="1:8" x14ac:dyDescent="0.2">
      <c r="A265" s="36" t="str">
        <f t="shared" si="10"/>
        <v>2015</v>
      </c>
      <c r="B265" s="3">
        <v>563</v>
      </c>
      <c r="C265" s="19" t="s">
        <v>64</v>
      </c>
      <c r="D265" s="17" t="s">
        <v>131</v>
      </c>
      <c r="E265" s="17" t="s">
        <v>131</v>
      </c>
      <c r="F265" s="17" t="s">
        <v>131</v>
      </c>
      <c r="G265" s="17" t="s">
        <v>131</v>
      </c>
      <c r="H265" s="13" t="s">
        <v>131</v>
      </c>
    </row>
    <row r="266" spans="1:8" x14ac:dyDescent="0.2">
      <c r="A266" s="36" t="str">
        <f t="shared" si="10"/>
        <v>2015</v>
      </c>
      <c r="B266" s="3">
        <v>573</v>
      </c>
      <c r="C266" s="19" t="s">
        <v>70</v>
      </c>
      <c r="D266" s="16">
        <v>381.1</v>
      </c>
      <c r="E266" s="16">
        <v>73.5</v>
      </c>
      <c r="F266" s="16">
        <v>108.1</v>
      </c>
      <c r="G266" s="16">
        <v>130.1</v>
      </c>
      <c r="H266" s="13">
        <f>SUM(E266:G266)</f>
        <v>311.7</v>
      </c>
    </row>
    <row r="267" spans="1:8" x14ac:dyDescent="0.2">
      <c r="A267" s="36" t="str">
        <f t="shared" si="10"/>
        <v>2015</v>
      </c>
      <c r="B267" s="3">
        <v>575</v>
      </c>
      <c r="C267" s="19" t="s">
        <v>71</v>
      </c>
      <c r="D267" s="16">
        <v>273.3</v>
      </c>
      <c r="E267" s="16">
        <v>54.5</v>
      </c>
      <c r="F267" s="16">
        <v>75.3</v>
      </c>
      <c r="G267" s="16">
        <v>94.1</v>
      </c>
      <c r="H267" s="13">
        <f>SUM(E267:G267)</f>
        <v>223.9</v>
      </c>
    </row>
    <row r="268" spans="1:8" x14ac:dyDescent="0.2">
      <c r="A268" s="36" t="str">
        <f t="shared" si="10"/>
        <v>2015</v>
      </c>
      <c r="B268" s="3">
        <v>580</v>
      </c>
      <c r="C268" s="19" t="s">
        <v>73</v>
      </c>
      <c r="D268" s="16">
        <v>328.7</v>
      </c>
      <c r="E268" s="16">
        <v>65.2</v>
      </c>
      <c r="F268" s="16">
        <v>81.900000000000006</v>
      </c>
      <c r="G268" s="16">
        <v>89.4</v>
      </c>
      <c r="H268" s="13">
        <f>SUM(E268:G268)</f>
        <v>236.50000000000003</v>
      </c>
    </row>
    <row r="269" spans="1:8" x14ac:dyDescent="0.2">
      <c r="A269" s="36" t="str">
        <f t="shared" si="10"/>
        <v>2015</v>
      </c>
      <c r="B269" s="3">
        <v>607</v>
      </c>
      <c r="C269" s="19" t="s">
        <v>65</v>
      </c>
      <c r="D269" s="17" t="s">
        <v>131</v>
      </c>
      <c r="E269" s="17" t="s">
        <v>131</v>
      </c>
      <c r="F269" s="17" t="s">
        <v>131</v>
      </c>
      <c r="G269" s="17" t="s">
        <v>131</v>
      </c>
      <c r="H269" s="13" t="s">
        <v>131</v>
      </c>
    </row>
    <row r="270" spans="1:8" x14ac:dyDescent="0.2">
      <c r="A270" s="36" t="str">
        <f t="shared" ref="A270:A301" si="12">A269</f>
        <v>2015</v>
      </c>
      <c r="B270" s="3">
        <v>615</v>
      </c>
      <c r="C270" s="19" t="s">
        <v>76</v>
      </c>
      <c r="D270" s="16">
        <v>392.2</v>
      </c>
      <c r="E270" s="16">
        <v>75.900000000000006</v>
      </c>
      <c r="F270" s="16">
        <v>106.1</v>
      </c>
      <c r="G270" s="16">
        <v>125.6</v>
      </c>
      <c r="H270" s="13">
        <f>SUM(E270:G270)</f>
        <v>307.60000000000002</v>
      </c>
    </row>
    <row r="271" spans="1:8" x14ac:dyDescent="0.2">
      <c r="A271" s="36" t="str">
        <f t="shared" si="12"/>
        <v>2015</v>
      </c>
      <c r="B271" s="3">
        <v>621</v>
      </c>
      <c r="C271" s="19" t="s">
        <v>67</v>
      </c>
      <c r="D271" s="17" t="s">
        <v>131</v>
      </c>
      <c r="E271" s="17" t="s">
        <v>131</v>
      </c>
      <c r="F271" s="17" t="s">
        <v>131</v>
      </c>
      <c r="G271" s="17" t="s">
        <v>131</v>
      </c>
      <c r="H271" s="13" t="s">
        <v>131</v>
      </c>
    </row>
    <row r="272" spans="1:8" x14ac:dyDescent="0.2">
      <c r="A272" s="36" t="str">
        <f t="shared" si="12"/>
        <v>2015</v>
      </c>
      <c r="B272" s="3">
        <v>630</v>
      </c>
      <c r="C272" s="19" t="s">
        <v>72</v>
      </c>
      <c r="D272" s="16">
        <v>747.6</v>
      </c>
      <c r="E272" s="16">
        <v>154.69999999999999</v>
      </c>
      <c r="F272" s="16">
        <v>179.2</v>
      </c>
      <c r="G272" s="16">
        <v>230.8</v>
      </c>
      <c r="H272" s="13">
        <f>SUM(E272:G272)</f>
        <v>564.70000000000005</v>
      </c>
    </row>
    <row r="273" spans="1:8" x14ac:dyDescent="0.2">
      <c r="A273" s="36" t="str">
        <f t="shared" si="12"/>
        <v>2015</v>
      </c>
      <c r="B273" s="3">
        <v>657</v>
      </c>
      <c r="C273" s="19" t="s">
        <v>85</v>
      </c>
      <c r="D273" s="16">
        <v>559.5</v>
      </c>
      <c r="E273" s="16">
        <v>105.4</v>
      </c>
      <c r="F273" s="16">
        <v>134</v>
      </c>
      <c r="G273" s="16">
        <v>203.5</v>
      </c>
      <c r="H273" s="13">
        <f>SUM(E273:G273)</f>
        <v>442.9</v>
      </c>
    </row>
    <row r="274" spans="1:8" x14ac:dyDescent="0.2">
      <c r="A274" s="36" t="str">
        <f t="shared" si="12"/>
        <v>2015</v>
      </c>
      <c r="B274" s="3">
        <v>661</v>
      </c>
      <c r="C274" s="19" t="s">
        <v>86</v>
      </c>
      <c r="D274" s="17" t="s">
        <v>131</v>
      </c>
      <c r="E274" s="17" t="s">
        <v>131</v>
      </c>
      <c r="F274" s="17" t="s">
        <v>131</v>
      </c>
      <c r="G274" s="17" t="s">
        <v>131</v>
      </c>
      <c r="H274" s="13" t="s">
        <v>131</v>
      </c>
    </row>
    <row r="275" spans="1:8" x14ac:dyDescent="0.2">
      <c r="A275" s="36" t="str">
        <f t="shared" si="12"/>
        <v>2015</v>
      </c>
      <c r="B275" s="3">
        <v>665</v>
      </c>
      <c r="C275" s="19" t="s">
        <v>88</v>
      </c>
      <c r="D275" s="17" t="s">
        <v>131</v>
      </c>
      <c r="E275" s="17" t="s">
        <v>131</v>
      </c>
      <c r="F275" s="17" t="s">
        <v>131</v>
      </c>
      <c r="G275" s="17" t="s">
        <v>131</v>
      </c>
      <c r="H275" s="13" t="s">
        <v>131</v>
      </c>
    </row>
    <row r="276" spans="1:8" x14ac:dyDescent="0.2">
      <c r="A276" s="36" t="str">
        <f t="shared" si="12"/>
        <v>2015</v>
      </c>
      <c r="B276" s="3">
        <v>671</v>
      </c>
      <c r="C276" s="19" t="s">
        <v>91</v>
      </c>
      <c r="D276" s="16">
        <v>167.4</v>
      </c>
      <c r="E276" s="16">
        <v>32.9</v>
      </c>
      <c r="F276" s="16">
        <v>40.1</v>
      </c>
      <c r="G276" s="16">
        <v>61.8</v>
      </c>
      <c r="H276" s="13">
        <f>SUM(E276:G276)</f>
        <v>134.80000000000001</v>
      </c>
    </row>
    <row r="277" spans="1:8" x14ac:dyDescent="0.2">
      <c r="A277" s="36" t="str">
        <f t="shared" si="12"/>
        <v>2015</v>
      </c>
      <c r="B277" s="3">
        <v>706</v>
      </c>
      <c r="C277" s="19" t="s">
        <v>83</v>
      </c>
      <c r="D277" s="17" t="s">
        <v>131</v>
      </c>
      <c r="E277" s="17" t="s">
        <v>131</v>
      </c>
      <c r="F277" s="17" t="s">
        <v>131</v>
      </c>
      <c r="G277" s="17" t="s">
        <v>131</v>
      </c>
      <c r="H277" s="13" t="s">
        <v>131</v>
      </c>
    </row>
    <row r="278" spans="1:8" x14ac:dyDescent="0.2">
      <c r="A278" s="36" t="str">
        <f t="shared" si="12"/>
        <v>2015</v>
      </c>
      <c r="B278" s="3">
        <v>707</v>
      </c>
      <c r="C278" s="19" t="s">
        <v>77</v>
      </c>
      <c r="D278" s="16">
        <v>340.9</v>
      </c>
      <c r="E278" s="16">
        <v>65.099999999999994</v>
      </c>
      <c r="F278" s="16">
        <v>92.7</v>
      </c>
      <c r="G278" s="16">
        <v>104.9</v>
      </c>
      <c r="H278" s="13">
        <f>SUM(E278:G278)</f>
        <v>262.70000000000005</v>
      </c>
    </row>
    <row r="279" spans="1:8" x14ac:dyDescent="0.2">
      <c r="A279" s="36" t="str">
        <f t="shared" si="12"/>
        <v>2015</v>
      </c>
      <c r="B279" s="3">
        <v>710</v>
      </c>
      <c r="C279" s="19" t="s">
        <v>74</v>
      </c>
      <c r="D279" s="16">
        <v>254.8</v>
      </c>
      <c r="E279" s="16">
        <v>49.9</v>
      </c>
      <c r="F279" s="16">
        <v>64.400000000000006</v>
      </c>
      <c r="G279" s="16">
        <v>91.9</v>
      </c>
      <c r="H279" s="13">
        <f>SUM(E279:G279)</f>
        <v>206.20000000000002</v>
      </c>
    </row>
    <row r="280" spans="1:8" x14ac:dyDescent="0.2">
      <c r="A280" s="36" t="str">
        <f t="shared" si="12"/>
        <v>2015</v>
      </c>
      <c r="B280" s="3">
        <v>727</v>
      </c>
      <c r="C280" s="19" t="s">
        <v>78</v>
      </c>
      <c r="D280" s="16">
        <v>148.5</v>
      </c>
      <c r="E280" s="16">
        <v>21.1</v>
      </c>
      <c r="F280" s="16">
        <v>39.9</v>
      </c>
      <c r="G280" s="16">
        <v>53</v>
      </c>
      <c r="H280" s="13">
        <f>SUM(E280:G280)</f>
        <v>114</v>
      </c>
    </row>
    <row r="281" spans="1:8" x14ac:dyDescent="0.2">
      <c r="A281" s="36" t="str">
        <f t="shared" si="12"/>
        <v>2015</v>
      </c>
      <c r="B281" s="3">
        <v>730</v>
      </c>
      <c r="C281" s="19" t="s">
        <v>79</v>
      </c>
      <c r="D281" s="16">
        <v>974.5</v>
      </c>
      <c r="E281" s="16">
        <v>182</v>
      </c>
      <c r="F281" s="16">
        <v>231</v>
      </c>
      <c r="G281" s="16">
        <v>271.60000000000002</v>
      </c>
      <c r="H281" s="13">
        <f>SUM(E281:G281)</f>
        <v>684.6</v>
      </c>
    </row>
    <row r="282" spans="1:8" x14ac:dyDescent="0.2">
      <c r="A282" s="36" t="str">
        <f t="shared" si="12"/>
        <v>2015</v>
      </c>
      <c r="B282" s="3">
        <v>740</v>
      </c>
      <c r="C282" s="19" t="s">
        <v>81</v>
      </c>
      <c r="D282" s="16">
        <v>570.70000000000005</v>
      </c>
      <c r="E282" s="16">
        <v>121.6</v>
      </c>
      <c r="F282" s="16">
        <v>133.5</v>
      </c>
      <c r="G282" s="16">
        <v>203.9</v>
      </c>
      <c r="H282" s="13">
        <f>SUM(E282:G282)</f>
        <v>459</v>
      </c>
    </row>
    <row r="283" spans="1:8" x14ac:dyDescent="0.2">
      <c r="A283" s="36" t="str">
        <f t="shared" si="12"/>
        <v>2015</v>
      </c>
      <c r="B283" s="3">
        <v>741</v>
      </c>
      <c r="C283" s="19" t="s">
        <v>80</v>
      </c>
      <c r="D283" s="17" t="s">
        <v>131</v>
      </c>
      <c r="E283" s="17" t="s">
        <v>131</v>
      </c>
      <c r="F283" s="17" t="s">
        <v>131</v>
      </c>
      <c r="G283" s="17" t="s">
        <v>131</v>
      </c>
      <c r="H283" s="13" t="s">
        <v>131</v>
      </c>
    </row>
    <row r="284" spans="1:8" x14ac:dyDescent="0.2">
      <c r="A284" s="36" t="str">
        <f t="shared" si="12"/>
        <v>2015</v>
      </c>
      <c r="B284" s="3">
        <v>746</v>
      </c>
      <c r="C284" s="19" t="s">
        <v>82</v>
      </c>
      <c r="D284" s="16">
        <v>334.2</v>
      </c>
      <c r="E284" s="16">
        <v>65.2</v>
      </c>
      <c r="F284" s="16">
        <v>71.7</v>
      </c>
      <c r="G284" s="16">
        <v>109.2</v>
      </c>
      <c r="H284" s="13">
        <f>SUM(E284:G284)</f>
        <v>246.10000000000002</v>
      </c>
    </row>
    <row r="285" spans="1:8" x14ac:dyDescent="0.2">
      <c r="A285" s="36" t="str">
        <f t="shared" si="12"/>
        <v>2015</v>
      </c>
      <c r="B285" s="3">
        <v>751</v>
      </c>
      <c r="C285" s="19" t="s">
        <v>84</v>
      </c>
      <c r="D285" s="17" t="s">
        <v>131</v>
      </c>
      <c r="E285" s="17" t="s">
        <v>131</v>
      </c>
      <c r="F285" s="17" t="s">
        <v>131</v>
      </c>
      <c r="G285" s="17" t="s">
        <v>131</v>
      </c>
      <c r="H285" s="13" t="s">
        <v>131</v>
      </c>
    </row>
    <row r="286" spans="1:8" x14ac:dyDescent="0.2">
      <c r="A286" s="36" t="str">
        <f t="shared" si="12"/>
        <v>2015</v>
      </c>
      <c r="B286" s="3">
        <v>756</v>
      </c>
      <c r="C286" s="19" t="s">
        <v>87</v>
      </c>
      <c r="D286" s="16">
        <v>267.8</v>
      </c>
      <c r="E286" s="16">
        <v>50.1</v>
      </c>
      <c r="F286" s="16">
        <v>72.2</v>
      </c>
      <c r="G286" s="16">
        <v>83.6</v>
      </c>
      <c r="H286" s="13">
        <f>SUM(E286:G286)</f>
        <v>205.9</v>
      </c>
    </row>
    <row r="287" spans="1:8" x14ac:dyDescent="0.2">
      <c r="A287" s="36" t="str">
        <f t="shared" si="12"/>
        <v>2015</v>
      </c>
      <c r="B287" s="3">
        <v>760</v>
      </c>
      <c r="C287" s="19" t="s">
        <v>89</v>
      </c>
      <c r="D287" s="17" t="s">
        <v>131</v>
      </c>
      <c r="E287" s="17" t="s">
        <v>131</v>
      </c>
      <c r="F287" s="17" t="s">
        <v>131</v>
      </c>
      <c r="G287" s="17" t="s">
        <v>131</v>
      </c>
      <c r="H287" s="13" t="s">
        <v>131</v>
      </c>
    </row>
    <row r="288" spans="1:8" x14ac:dyDescent="0.2">
      <c r="A288" s="36" t="str">
        <f t="shared" si="12"/>
        <v>2015</v>
      </c>
      <c r="B288" s="3">
        <v>766</v>
      </c>
      <c r="C288" s="19" t="s">
        <v>75</v>
      </c>
      <c r="D288" s="16">
        <v>309.89999999999998</v>
      </c>
      <c r="E288" s="16">
        <v>55.4</v>
      </c>
      <c r="F288" s="16">
        <v>87.3</v>
      </c>
      <c r="G288" s="16">
        <v>113.7</v>
      </c>
      <c r="H288" s="13">
        <f t="shared" ref="H288:H293" si="13">SUM(E288:G288)</f>
        <v>256.39999999999998</v>
      </c>
    </row>
    <row r="289" spans="1:8" x14ac:dyDescent="0.2">
      <c r="A289" s="36" t="str">
        <f t="shared" si="12"/>
        <v>2015</v>
      </c>
      <c r="B289" s="3">
        <v>773</v>
      </c>
      <c r="C289" s="19" t="s">
        <v>99</v>
      </c>
      <c r="D289" s="16">
        <v>239.1</v>
      </c>
      <c r="E289" s="16">
        <v>45.3</v>
      </c>
      <c r="F289" s="16">
        <v>61.3</v>
      </c>
      <c r="G289" s="16">
        <v>78.8</v>
      </c>
      <c r="H289" s="13">
        <f t="shared" si="13"/>
        <v>185.39999999999998</v>
      </c>
    </row>
    <row r="290" spans="1:8" x14ac:dyDescent="0.2">
      <c r="A290" s="36" t="str">
        <f t="shared" si="12"/>
        <v>2015</v>
      </c>
      <c r="B290" s="3">
        <v>779</v>
      </c>
      <c r="C290" s="19" t="s">
        <v>90</v>
      </c>
      <c r="D290" s="16">
        <v>436</v>
      </c>
      <c r="E290" s="16">
        <v>84.3</v>
      </c>
      <c r="F290" s="16">
        <v>108.6</v>
      </c>
      <c r="G290" s="16">
        <v>141.30000000000001</v>
      </c>
      <c r="H290" s="13">
        <f t="shared" si="13"/>
        <v>334.2</v>
      </c>
    </row>
    <row r="291" spans="1:8" x14ac:dyDescent="0.2">
      <c r="A291" s="36" t="str">
        <f t="shared" si="12"/>
        <v>2015</v>
      </c>
      <c r="B291" s="3">
        <v>787</v>
      </c>
      <c r="C291" s="19" t="s">
        <v>101</v>
      </c>
      <c r="D291" s="16">
        <v>435.8</v>
      </c>
      <c r="E291" s="16">
        <v>75.900000000000006</v>
      </c>
      <c r="F291" s="16">
        <v>128</v>
      </c>
      <c r="G291" s="16">
        <v>137.80000000000001</v>
      </c>
      <c r="H291" s="13">
        <f t="shared" si="13"/>
        <v>341.70000000000005</v>
      </c>
    </row>
    <row r="292" spans="1:8" x14ac:dyDescent="0.2">
      <c r="A292" s="36" t="str">
        <f t="shared" si="12"/>
        <v>2015</v>
      </c>
      <c r="B292" s="3">
        <v>791</v>
      </c>
      <c r="C292" s="19" t="s">
        <v>92</v>
      </c>
      <c r="D292" s="16">
        <v>613.1</v>
      </c>
      <c r="E292" s="16">
        <v>119.4</v>
      </c>
      <c r="F292" s="16">
        <v>159.1</v>
      </c>
      <c r="G292" s="16">
        <v>172</v>
      </c>
      <c r="H292" s="13">
        <f t="shared" si="13"/>
        <v>450.5</v>
      </c>
    </row>
    <row r="293" spans="1:8" x14ac:dyDescent="0.2">
      <c r="A293" s="36" t="str">
        <f t="shared" si="12"/>
        <v>2015</v>
      </c>
      <c r="B293" s="3">
        <v>810</v>
      </c>
      <c r="C293" s="19" t="s">
        <v>93</v>
      </c>
      <c r="D293" s="16">
        <v>273</v>
      </c>
      <c r="E293" s="16">
        <v>53.4</v>
      </c>
      <c r="F293" s="16">
        <v>68.8</v>
      </c>
      <c r="G293" s="16">
        <v>107.5</v>
      </c>
      <c r="H293" s="13">
        <f t="shared" si="13"/>
        <v>229.7</v>
      </c>
    </row>
    <row r="294" spans="1:8" x14ac:dyDescent="0.2">
      <c r="A294" s="36" t="str">
        <f t="shared" si="12"/>
        <v>2015</v>
      </c>
      <c r="B294" s="3">
        <v>813</v>
      </c>
      <c r="C294" s="19" t="s">
        <v>94</v>
      </c>
      <c r="D294" s="17" t="s">
        <v>131</v>
      </c>
      <c r="E294" s="17" t="s">
        <v>131</v>
      </c>
      <c r="F294" s="17" t="s">
        <v>131</v>
      </c>
      <c r="G294" s="17" t="s">
        <v>131</v>
      </c>
      <c r="H294" s="13" t="s">
        <v>131</v>
      </c>
    </row>
    <row r="295" spans="1:8" x14ac:dyDescent="0.2">
      <c r="A295" s="36" t="str">
        <f t="shared" si="12"/>
        <v>2015</v>
      </c>
      <c r="B295" s="3">
        <v>820</v>
      </c>
      <c r="C295" s="19" t="s">
        <v>102</v>
      </c>
      <c r="D295" s="16">
        <v>392.5</v>
      </c>
      <c r="E295" s="16">
        <v>79</v>
      </c>
      <c r="F295" s="16">
        <v>108.3</v>
      </c>
      <c r="G295" s="16">
        <v>133.9</v>
      </c>
      <c r="H295" s="13">
        <f>SUM(E295:G295)</f>
        <v>321.20000000000005</v>
      </c>
    </row>
    <row r="296" spans="1:8" x14ac:dyDescent="0.2">
      <c r="A296" s="36" t="str">
        <f t="shared" si="12"/>
        <v>2015</v>
      </c>
      <c r="B296" s="3">
        <v>825</v>
      </c>
      <c r="C296" s="19" t="s">
        <v>97</v>
      </c>
      <c r="D296" s="16">
        <v>26.3</v>
      </c>
      <c r="E296" s="16">
        <v>4.7</v>
      </c>
      <c r="F296" s="16">
        <v>7</v>
      </c>
      <c r="G296" s="16">
        <v>6.9</v>
      </c>
      <c r="H296" s="13">
        <f>SUM(E296:G296)</f>
        <v>18.600000000000001</v>
      </c>
    </row>
    <row r="297" spans="1:8" x14ac:dyDescent="0.2">
      <c r="A297" s="36" t="str">
        <f t="shared" si="12"/>
        <v>2015</v>
      </c>
      <c r="B297" s="3">
        <v>840</v>
      </c>
      <c r="C297" s="19" t="s">
        <v>100</v>
      </c>
      <c r="D297" s="16">
        <v>245.5</v>
      </c>
      <c r="E297" s="16">
        <v>48.9</v>
      </c>
      <c r="F297" s="16">
        <v>57.8</v>
      </c>
      <c r="G297" s="16">
        <v>97.1</v>
      </c>
      <c r="H297" s="13">
        <f>SUM(E297:G297)</f>
        <v>203.79999999999998</v>
      </c>
    </row>
    <row r="298" spans="1:8" x14ac:dyDescent="0.2">
      <c r="A298" s="36" t="str">
        <f t="shared" si="12"/>
        <v>2015</v>
      </c>
      <c r="B298" s="3">
        <v>846</v>
      </c>
      <c r="C298" s="19" t="s">
        <v>98</v>
      </c>
      <c r="D298" s="17" t="s">
        <v>131</v>
      </c>
      <c r="E298" s="17" t="s">
        <v>131</v>
      </c>
      <c r="F298" s="17" t="s">
        <v>131</v>
      </c>
      <c r="G298" s="17" t="s">
        <v>131</v>
      </c>
      <c r="H298" s="13" t="s">
        <v>131</v>
      </c>
    </row>
    <row r="299" spans="1:8" x14ac:dyDescent="0.2">
      <c r="A299" s="36" t="str">
        <f t="shared" si="12"/>
        <v>2015</v>
      </c>
      <c r="B299" s="3">
        <v>849</v>
      </c>
      <c r="C299" s="19" t="s">
        <v>96</v>
      </c>
      <c r="D299" s="17" t="s">
        <v>131</v>
      </c>
      <c r="E299" s="17" t="s">
        <v>131</v>
      </c>
      <c r="F299" s="17" t="s">
        <v>131</v>
      </c>
      <c r="G299" s="17" t="s">
        <v>131</v>
      </c>
      <c r="H299" s="13" t="s">
        <v>131</v>
      </c>
    </row>
    <row r="300" spans="1:8" x14ac:dyDescent="0.2">
      <c r="A300" s="36" t="str">
        <f t="shared" si="12"/>
        <v>2015</v>
      </c>
      <c r="B300" s="3">
        <v>851</v>
      </c>
      <c r="C300" s="19" t="s">
        <v>103</v>
      </c>
      <c r="D300" s="16">
        <v>1408.9</v>
      </c>
      <c r="E300" s="16">
        <v>266.8</v>
      </c>
      <c r="F300" s="16">
        <v>354.1</v>
      </c>
      <c r="G300" s="16">
        <v>459.7</v>
      </c>
      <c r="H300" s="13">
        <f>SUM(E300:G300)</f>
        <v>1080.6000000000001</v>
      </c>
    </row>
    <row r="301" spans="1:8" x14ac:dyDescent="0.2">
      <c r="A301" s="36" t="str">
        <f t="shared" si="12"/>
        <v>2015</v>
      </c>
      <c r="B301" s="3">
        <v>860</v>
      </c>
      <c r="C301" s="19" t="s">
        <v>95</v>
      </c>
      <c r="D301" s="16">
        <v>464.8</v>
      </c>
      <c r="E301" s="16">
        <v>96.8</v>
      </c>
      <c r="F301" s="16">
        <v>126.1</v>
      </c>
      <c r="G301" s="16">
        <v>158.9</v>
      </c>
      <c r="H301" s="13">
        <f>SUM(E301:G301)</f>
        <v>381.79999999999995</v>
      </c>
    </row>
    <row r="303" spans="1:8" x14ac:dyDescent="0.2">
      <c r="A303" s="39">
        <v>2015</v>
      </c>
      <c r="C303" s="19" t="s">
        <v>135</v>
      </c>
      <c r="D303" s="37" t="s">
        <v>131</v>
      </c>
      <c r="E303" s="37" t="s">
        <v>131</v>
      </c>
      <c r="F303" s="37" t="s">
        <v>131</v>
      </c>
      <c r="G303" s="37" t="s">
        <v>131</v>
      </c>
      <c r="H303" s="13" t="s">
        <v>131</v>
      </c>
    </row>
    <row r="304" spans="1:8" x14ac:dyDescent="0.2">
      <c r="A304" s="39">
        <v>2021</v>
      </c>
      <c r="C304" s="19" t="s">
        <v>135</v>
      </c>
      <c r="D304" s="34">
        <v>38153.800000000003</v>
      </c>
      <c r="E304" s="34">
        <v>7487.2</v>
      </c>
      <c r="F304" s="34">
        <v>8889.1</v>
      </c>
      <c r="G304" s="34">
        <v>11407.2</v>
      </c>
      <c r="H304" s="13">
        <f t="shared" ref="H304:H305" si="14">SUM(E304:G304)</f>
        <v>27783.5</v>
      </c>
    </row>
    <row r="305" spans="1:8" x14ac:dyDescent="0.2">
      <c r="A305" s="39">
        <v>2023</v>
      </c>
      <c r="C305" s="19" t="s">
        <v>135</v>
      </c>
      <c r="D305" s="34">
        <v>38645.9</v>
      </c>
      <c r="E305" s="34">
        <v>7830.5</v>
      </c>
      <c r="F305" s="34">
        <v>9141.7000000000007</v>
      </c>
      <c r="G305" s="34">
        <v>11024.1</v>
      </c>
      <c r="H305" s="13">
        <f t="shared" si="14"/>
        <v>27996.300000000003</v>
      </c>
    </row>
    <row r="308" spans="1:8" x14ac:dyDescent="0.2">
      <c r="A308" s="13" t="s">
        <v>187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fitToHeight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7D67-2EFB-45F2-8F7A-7596DD3F2F01}">
  <sheetPr>
    <pageSetUpPr fitToPage="1"/>
  </sheetPr>
  <dimension ref="A1:K407"/>
  <sheetViews>
    <sheetView workbookViewId="0">
      <selection activeCell="J300" sqref="J300"/>
    </sheetView>
  </sheetViews>
  <sheetFormatPr defaultColWidth="9.109375" defaultRowHeight="14.25" x14ac:dyDescent="0.2"/>
  <cols>
    <col min="1" max="16384" width="9.109375" style="13"/>
  </cols>
  <sheetData>
    <row r="1" spans="1:11" ht="16.5" x14ac:dyDescent="0.25">
      <c r="A1" s="94" t="s">
        <v>190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x14ac:dyDescent="0.2">
      <c r="A2" s="14" t="s">
        <v>0</v>
      </c>
    </row>
    <row r="3" spans="1:11" x14ac:dyDescent="0.2">
      <c r="E3" s="15" t="s">
        <v>188</v>
      </c>
      <c r="F3" s="15" t="s">
        <v>125</v>
      </c>
      <c r="G3" s="15" t="s">
        <v>126</v>
      </c>
      <c r="H3" s="15" t="s">
        <v>127</v>
      </c>
      <c r="I3" s="15" t="s">
        <v>128</v>
      </c>
      <c r="J3" s="15" t="s">
        <v>2</v>
      </c>
      <c r="K3" s="15" t="s">
        <v>3</v>
      </c>
    </row>
    <row r="4" spans="1:11" x14ac:dyDescent="0.2">
      <c r="A4" s="19" t="s">
        <v>189</v>
      </c>
      <c r="B4" s="19" t="s">
        <v>133</v>
      </c>
      <c r="C4" s="15"/>
      <c r="D4" s="19" t="s">
        <v>135</v>
      </c>
      <c r="E4" s="16">
        <v>639</v>
      </c>
      <c r="F4" s="16">
        <v>569</v>
      </c>
      <c r="G4" s="16">
        <v>810</v>
      </c>
      <c r="H4" s="16">
        <v>945</v>
      </c>
      <c r="I4" s="16">
        <v>1246</v>
      </c>
      <c r="J4" s="13">
        <f>SUM(E4:I4)</f>
        <v>4209</v>
      </c>
      <c r="K4" s="13">
        <f>SUM(G4:I4)</f>
        <v>3001</v>
      </c>
    </row>
    <row r="5" spans="1:11" x14ac:dyDescent="0.2">
      <c r="A5" s="38" t="str">
        <f>A4</f>
        <v>Plejehjem</v>
      </c>
      <c r="B5" s="38" t="str">
        <f>B4</f>
        <v>2015</v>
      </c>
      <c r="C5" s="3">
        <v>101</v>
      </c>
      <c r="D5" s="19" t="s">
        <v>5</v>
      </c>
      <c r="E5" s="16">
        <v>271</v>
      </c>
      <c r="F5" s="16">
        <v>227</v>
      </c>
      <c r="G5" s="16">
        <v>267</v>
      </c>
      <c r="H5" s="16">
        <v>331</v>
      </c>
      <c r="I5" s="16">
        <v>496</v>
      </c>
      <c r="J5" s="13">
        <f t="shared" ref="J5:J68" si="0">SUM(E5:I5)</f>
        <v>1592</v>
      </c>
      <c r="K5" s="13">
        <f t="shared" ref="K5:K68" si="1">SUM(G5:I5)</f>
        <v>1094</v>
      </c>
    </row>
    <row r="6" spans="1:11" x14ac:dyDescent="0.2">
      <c r="A6" s="38" t="str">
        <f t="shared" ref="A6:B69" si="2">A5</f>
        <v>Plejehjem</v>
      </c>
      <c r="B6" s="38" t="str">
        <f t="shared" si="2"/>
        <v>2015</v>
      </c>
      <c r="C6" s="3">
        <v>147</v>
      </c>
      <c r="D6" s="19" t="s">
        <v>6</v>
      </c>
      <c r="E6" s="16">
        <v>35</v>
      </c>
      <c r="F6" s="16">
        <v>43</v>
      </c>
      <c r="G6" s="16">
        <v>71</v>
      </c>
      <c r="H6" s="16">
        <v>97</v>
      </c>
      <c r="I6" s="16">
        <v>176</v>
      </c>
      <c r="J6" s="13">
        <f t="shared" si="0"/>
        <v>422</v>
      </c>
      <c r="K6" s="13">
        <f t="shared" si="1"/>
        <v>344</v>
      </c>
    </row>
    <row r="7" spans="1:11" x14ac:dyDescent="0.2">
      <c r="A7" s="38" t="str">
        <f t="shared" si="2"/>
        <v>Plejehjem</v>
      </c>
      <c r="B7" s="38" t="str">
        <f t="shared" si="2"/>
        <v>2015</v>
      </c>
      <c r="C7" s="3">
        <v>151</v>
      </c>
      <c r="D7" s="19" t="s">
        <v>10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3">
        <f t="shared" si="0"/>
        <v>0</v>
      </c>
      <c r="K7" s="13">
        <f t="shared" si="1"/>
        <v>0</v>
      </c>
    </row>
    <row r="8" spans="1:11" x14ac:dyDescent="0.2">
      <c r="A8" s="38" t="str">
        <f t="shared" si="2"/>
        <v>Plejehjem</v>
      </c>
      <c r="B8" s="38" t="str">
        <f t="shared" si="2"/>
        <v>2015</v>
      </c>
      <c r="C8" s="3">
        <v>153</v>
      </c>
      <c r="D8" s="19" t="s">
        <v>11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3">
        <f t="shared" si="0"/>
        <v>0</v>
      </c>
      <c r="K8" s="13">
        <f t="shared" si="1"/>
        <v>0</v>
      </c>
    </row>
    <row r="9" spans="1:11" x14ac:dyDescent="0.2">
      <c r="A9" s="38" t="str">
        <f t="shared" si="2"/>
        <v>Plejehjem</v>
      </c>
      <c r="B9" s="38" t="str">
        <f t="shared" si="2"/>
        <v>2015</v>
      </c>
      <c r="C9" s="3">
        <v>155</v>
      </c>
      <c r="D9" s="19" t="s">
        <v>7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3">
        <f t="shared" si="0"/>
        <v>0</v>
      </c>
      <c r="K9" s="13">
        <f t="shared" si="1"/>
        <v>0</v>
      </c>
    </row>
    <row r="10" spans="1:11" x14ac:dyDescent="0.2">
      <c r="A10" s="38" t="str">
        <f t="shared" si="2"/>
        <v>Plejehjem</v>
      </c>
      <c r="B10" s="38" t="str">
        <f t="shared" si="2"/>
        <v>2015</v>
      </c>
      <c r="C10" s="3">
        <v>157</v>
      </c>
      <c r="D10" s="19" t="s">
        <v>12</v>
      </c>
      <c r="E10" s="16">
        <v>1</v>
      </c>
      <c r="F10" s="16">
        <v>3</v>
      </c>
      <c r="G10" s="16">
        <v>1</v>
      </c>
      <c r="H10" s="16">
        <v>7</v>
      </c>
      <c r="I10" s="16">
        <v>6</v>
      </c>
      <c r="J10" s="13">
        <f t="shared" si="0"/>
        <v>18</v>
      </c>
      <c r="K10" s="13">
        <f t="shared" si="1"/>
        <v>14</v>
      </c>
    </row>
    <row r="11" spans="1:11" x14ac:dyDescent="0.2">
      <c r="A11" s="38" t="str">
        <f t="shared" si="2"/>
        <v>Plejehjem</v>
      </c>
      <c r="B11" s="38" t="str">
        <f t="shared" si="2"/>
        <v>2015</v>
      </c>
      <c r="C11" s="3">
        <v>159</v>
      </c>
      <c r="D11" s="19" t="s">
        <v>13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3">
        <f t="shared" si="0"/>
        <v>0</v>
      </c>
      <c r="K11" s="13">
        <f t="shared" si="1"/>
        <v>0</v>
      </c>
    </row>
    <row r="12" spans="1:11" x14ac:dyDescent="0.2">
      <c r="A12" s="38" t="str">
        <f t="shared" si="2"/>
        <v>Plejehjem</v>
      </c>
      <c r="B12" s="38" t="str">
        <f t="shared" si="2"/>
        <v>2015</v>
      </c>
      <c r="C12" s="3">
        <v>161</v>
      </c>
      <c r="D12" s="19" t="s">
        <v>14</v>
      </c>
      <c r="E12" s="16">
        <v>7</v>
      </c>
      <c r="F12" s="16">
        <v>1</v>
      </c>
      <c r="G12" s="16">
        <v>12</v>
      </c>
      <c r="H12" s="16">
        <v>12</v>
      </c>
      <c r="I12" s="16">
        <v>9</v>
      </c>
      <c r="J12" s="13">
        <f t="shared" si="0"/>
        <v>41</v>
      </c>
      <c r="K12" s="13">
        <f t="shared" si="1"/>
        <v>33</v>
      </c>
    </row>
    <row r="13" spans="1:11" x14ac:dyDescent="0.2">
      <c r="A13" s="38" t="str">
        <f t="shared" si="2"/>
        <v>Plejehjem</v>
      </c>
      <c r="B13" s="38" t="str">
        <f t="shared" si="2"/>
        <v>2015</v>
      </c>
      <c r="C13" s="3">
        <v>163</v>
      </c>
      <c r="D13" s="19" t="s">
        <v>15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3">
        <f t="shared" si="0"/>
        <v>0</v>
      </c>
      <c r="K13" s="13">
        <f t="shared" si="1"/>
        <v>0</v>
      </c>
    </row>
    <row r="14" spans="1:11" x14ac:dyDescent="0.2">
      <c r="A14" s="38" t="str">
        <f t="shared" si="2"/>
        <v>Plejehjem</v>
      </c>
      <c r="B14" s="38" t="str">
        <f t="shared" si="2"/>
        <v>2015</v>
      </c>
      <c r="C14" s="3">
        <v>165</v>
      </c>
      <c r="D14" s="19" t="s">
        <v>9</v>
      </c>
      <c r="E14" s="16">
        <v>12</v>
      </c>
      <c r="F14" s="16">
        <v>7</v>
      </c>
      <c r="G14" s="16">
        <v>7</v>
      </c>
      <c r="H14" s="16">
        <v>9</v>
      </c>
      <c r="I14" s="16">
        <v>12</v>
      </c>
      <c r="J14" s="13">
        <f t="shared" si="0"/>
        <v>47</v>
      </c>
      <c r="K14" s="13">
        <f t="shared" si="1"/>
        <v>28</v>
      </c>
    </row>
    <row r="15" spans="1:11" x14ac:dyDescent="0.2">
      <c r="A15" s="38" t="str">
        <f t="shared" si="2"/>
        <v>Plejehjem</v>
      </c>
      <c r="B15" s="38" t="str">
        <f t="shared" si="2"/>
        <v>2015</v>
      </c>
      <c r="C15" s="3">
        <v>167</v>
      </c>
      <c r="D15" s="19" t="s">
        <v>16</v>
      </c>
      <c r="E15" s="16">
        <v>6</v>
      </c>
      <c r="F15" s="16">
        <v>5</v>
      </c>
      <c r="G15" s="16">
        <v>11</v>
      </c>
      <c r="H15" s="16">
        <v>14</v>
      </c>
      <c r="I15" s="16">
        <v>1</v>
      </c>
      <c r="J15" s="13">
        <f t="shared" si="0"/>
        <v>37</v>
      </c>
      <c r="K15" s="13">
        <f t="shared" si="1"/>
        <v>26</v>
      </c>
    </row>
    <row r="16" spans="1:11" x14ac:dyDescent="0.2">
      <c r="A16" s="38" t="str">
        <f t="shared" si="2"/>
        <v>Plejehjem</v>
      </c>
      <c r="B16" s="38" t="str">
        <f t="shared" si="2"/>
        <v>2015</v>
      </c>
      <c r="C16" s="3">
        <v>169</v>
      </c>
      <c r="D16" s="19" t="s">
        <v>17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3">
        <f t="shared" si="0"/>
        <v>0</v>
      </c>
      <c r="K16" s="13">
        <f t="shared" si="1"/>
        <v>0</v>
      </c>
    </row>
    <row r="17" spans="1:11" x14ac:dyDescent="0.2">
      <c r="A17" s="38" t="str">
        <f t="shared" si="2"/>
        <v>Plejehjem</v>
      </c>
      <c r="B17" s="38" t="str">
        <f t="shared" si="2"/>
        <v>2015</v>
      </c>
      <c r="C17" s="3">
        <v>173</v>
      </c>
      <c r="D17" s="19" t="s">
        <v>19</v>
      </c>
      <c r="E17" s="16">
        <v>20</v>
      </c>
      <c r="F17" s="16">
        <v>19</v>
      </c>
      <c r="G17" s="16">
        <v>27</v>
      </c>
      <c r="H17" s="16">
        <v>35</v>
      </c>
      <c r="I17" s="16">
        <v>47</v>
      </c>
      <c r="J17" s="13">
        <f t="shared" si="0"/>
        <v>148</v>
      </c>
      <c r="K17" s="13">
        <f t="shared" si="1"/>
        <v>109</v>
      </c>
    </row>
    <row r="18" spans="1:11" x14ac:dyDescent="0.2">
      <c r="A18" s="38" t="str">
        <f t="shared" si="2"/>
        <v>Plejehjem</v>
      </c>
      <c r="B18" s="38" t="str">
        <f t="shared" si="2"/>
        <v>2015</v>
      </c>
      <c r="C18" s="3">
        <v>175</v>
      </c>
      <c r="D18" s="19" t="s">
        <v>20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3">
        <f t="shared" si="0"/>
        <v>0</v>
      </c>
      <c r="K18" s="13">
        <f t="shared" si="1"/>
        <v>0</v>
      </c>
    </row>
    <row r="19" spans="1:11" x14ac:dyDescent="0.2">
      <c r="A19" s="38" t="str">
        <f t="shared" si="2"/>
        <v>Plejehjem</v>
      </c>
      <c r="B19" s="38" t="str">
        <f t="shared" si="2"/>
        <v>2015</v>
      </c>
      <c r="C19" s="3">
        <v>183</v>
      </c>
      <c r="D19" s="19" t="s">
        <v>18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3">
        <f t="shared" si="0"/>
        <v>0</v>
      </c>
      <c r="K19" s="13">
        <f t="shared" si="1"/>
        <v>0</v>
      </c>
    </row>
    <row r="20" spans="1:11" x14ac:dyDescent="0.2">
      <c r="A20" s="38" t="str">
        <f t="shared" si="2"/>
        <v>Plejehjem</v>
      </c>
      <c r="B20" s="38" t="str">
        <f t="shared" si="2"/>
        <v>2015</v>
      </c>
      <c r="C20" s="3">
        <v>185</v>
      </c>
      <c r="D20" s="19" t="s">
        <v>8</v>
      </c>
      <c r="E20" s="16">
        <v>31</v>
      </c>
      <c r="F20" s="16">
        <v>28</v>
      </c>
      <c r="G20" s="16">
        <v>73</v>
      </c>
      <c r="H20" s="16">
        <v>56</v>
      </c>
      <c r="I20" s="16">
        <v>50</v>
      </c>
      <c r="J20" s="13">
        <f t="shared" si="0"/>
        <v>238</v>
      </c>
      <c r="K20" s="13">
        <f t="shared" si="1"/>
        <v>179</v>
      </c>
    </row>
    <row r="21" spans="1:11" x14ac:dyDescent="0.2">
      <c r="A21" s="38" t="str">
        <f t="shared" si="2"/>
        <v>Plejehjem</v>
      </c>
      <c r="B21" s="38" t="str">
        <f t="shared" si="2"/>
        <v>2015</v>
      </c>
      <c r="C21" s="3">
        <v>187</v>
      </c>
      <c r="D21" s="19" t="s">
        <v>21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3">
        <f t="shared" si="0"/>
        <v>0</v>
      </c>
      <c r="K21" s="13">
        <f t="shared" si="1"/>
        <v>0</v>
      </c>
    </row>
    <row r="22" spans="1:11" x14ac:dyDescent="0.2">
      <c r="A22" s="38" t="str">
        <f t="shared" si="2"/>
        <v>Plejehjem</v>
      </c>
      <c r="B22" s="38" t="str">
        <f t="shared" si="2"/>
        <v>2015</v>
      </c>
      <c r="C22" s="3">
        <v>190</v>
      </c>
      <c r="D22" s="19" t="s">
        <v>26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3">
        <f t="shared" si="0"/>
        <v>0</v>
      </c>
      <c r="K22" s="13">
        <f t="shared" si="1"/>
        <v>0</v>
      </c>
    </row>
    <row r="23" spans="1:11" x14ac:dyDescent="0.2">
      <c r="A23" s="38" t="str">
        <f t="shared" si="2"/>
        <v>Plejehjem</v>
      </c>
      <c r="B23" s="38" t="str">
        <f t="shared" si="2"/>
        <v>2015</v>
      </c>
      <c r="C23" s="3">
        <v>201</v>
      </c>
      <c r="D23" s="19" t="s">
        <v>22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3">
        <f t="shared" si="0"/>
        <v>0</v>
      </c>
      <c r="K23" s="13">
        <f t="shared" si="1"/>
        <v>0</v>
      </c>
    </row>
    <row r="24" spans="1:11" x14ac:dyDescent="0.2">
      <c r="A24" s="38" t="str">
        <f t="shared" si="2"/>
        <v>Plejehjem</v>
      </c>
      <c r="B24" s="38" t="str">
        <f t="shared" si="2"/>
        <v>2015</v>
      </c>
      <c r="C24" s="3">
        <v>210</v>
      </c>
      <c r="D24" s="19" t="s">
        <v>24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3">
        <f t="shared" si="0"/>
        <v>0</v>
      </c>
      <c r="K24" s="13">
        <f t="shared" si="1"/>
        <v>0</v>
      </c>
    </row>
    <row r="25" spans="1:11" x14ac:dyDescent="0.2">
      <c r="A25" s="38" t="str">
        <f t="shared" si="2"/>
        <v>Plejehjem</v>
      </c>
      <c r="B25" s="38" t="str">
        <f t="shared" si="2"/>
        <v>2015</v>
      </c>
      <c r="C25" s="3">
        <v>217</v>
      </c>
      <c r="D25" s="19" t="s">
        <v>29</v>
      </c>
      <c r="E25" s="16">
        <v>11</v>
      </c>
      <c r="F25" s="16">
        <v>8</v>
      </c>
      <c r="G25" s="16">
        <v>25</v>
      </c>
      <c r="H25" s="16">
        <v>11</v>
      </c>
      <c r="I25" s="16">
        <v>22</v>
      </c>
      <c r="J25" s="13">
        <f t="shared" si="0"/>
        <v>77</v>
      </c>
      <c r="K25" s="13">
        <f t="shared" si="1"/>
        <v>58</v>
      </c>
    </row>
    <row r="26" spans="1:11" x14ac:dyDescent="0.2">
      <c r="A26" s="38" t="str">
        <f t="shared" si="2"/>
        <v>Plejehjem</v>
      </c>
      <c r="B26" s="38" t="str">
        <f t="shared" si="2"/>
        <v>2015</v>
      </c>
      <c r="C26" s="3">
        <v>219</v>
      </c>
      <c r="D26" s="19" t="s">
        <v>30</v>
      </c>
      <c r="E26" s="16">
        <v>3</v>
      </c>
      <c r="F26" s="16">
        <v>0</v>
      </c>
      <c r="G26" s="16">
        <v>1</v>
      </c>
      <c r="H26" s="16">
        <v>1</v>
      </c>
      <c r="I26" s="16">
        <v>1</v>
      </c>
      <c r="J26" s="13">
        <f t="shared" si="0"/>
        <v>6</v>
      </c>
      <c r="K26" s="13">
        <f t="shared" si="1"/>
        <v>3</v>
      </c>
    </row>
    <row r="27" spans="1:11" x14ac:dyDescent="0.2">
      <c r="A27" s="38" t="str">
        <f t="shared" si="2"/>
        <v>Plejehjem</v>
      </c>
      <c r="B27" s="38" t="str">
        <f t="shared" si="2"/>
        <v>2015</v>
      </c>
      <c r="C27" s="3">
        <v>223</v>
      </c>
      <c r="D27" s="19" t="s">
        <v>31</v>
      </c>
      <c r="E27" s="16">
        <v>6</v>
      </c>
      <c r="F27" s="16">
        <v>0</v>
      </c>
      <c r="G27" s="16">
        <v>10</v>
      </c>
      <c r="H27" s="16">
        <v>8</v>
      </c>
      <c r="I27" s="16">
        <v>17</v>
      </c>
      <c r="J27" s="13">
        <f t="shared" si="0"/>
        <v>41</v>
      </c>
      <c r="K27" s="13">
        <f t="shared" si="1"/>
        <v>35</v>
      </c>
    </row>
    <row r="28" spans="1:11" x14ac:dyDescent="0.2">
      <c r="A28" s="38" t="str">
        <f t="shared" si="2"/>
        <v>Plejehjem</v>
      </c>
      <c r="B28" s="38" t="str">
        <f t="shared" si="2"/>
        <v>2015</v>
      </c>
      <c r="C28" s="3">
        <v>230</v>
      </c>
      <c r="D28" s="19" t="s">
        <v>32</v>
      </c>
      <c r="E28" s="16">
        <v>14</v>
      </c>
      <c r="F28" s="16">
        <v>16</v>
      </c>
      <c r="G28" s="16">
        <v>28</v>
      </c>
      <c r="H28" s="16">
        <v>44</v>
      </c>
      <c r="I28" s="16">
        <v>60</v>
      </c>
      <c r="J28" s="13">
        <f t="shared" si="0"/>
        <v>162</v>
      </c>
      <c r="K28" s="13">
        <f t="shared" si="1"/>
        <v>132</v>
      </c>
    </row>
    <row r="29" spans="1:11" x14ac:dyDescent="0.2">
      <c r="A29" s="38" t="str">
        <f t="shared" si="2"/>
        <v>Plejehjem</v>
      </c>
      <c r="B29" s="38" t="str">
        <f t="shared" si="2"/>
        <v>2015</v>
      </c>
      <c r="C29" s="3">
        <v>240</v>
      </c>
      <c r="D29" s="19" t="s">
        <v>23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3">
        <f t="shared" si="0"/>
        <v>0</v>
      </c>
      <c r="K29" s="13">
        <f t="shared" si="1"/>
        <v>0</v>
      </c>
    </row>
    <row r="30" spans="1:11" x14ac:dyDescent="0.2">
      <c r="A30" s="38" t="str">
        <f t="shared" si="2"/>
        <v>Plejehjem</v>
      </c>
      <c r="B30" s="38" t="str">
        <f t="shared" si="2"/>
        <v>2015</v>
      </c>
      <c r="C30" s="3">
        <v>250</v>
      </c>
      <c r="D30" s="19" t="s">
        <v>25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3">
        <f t="shared" si="0"/>
        <v>0</v>
      </c>
      <c r="K30" s="13">
        <f t="shared" si="1"/>
        <v>0</v>
      </c>
    </row>
    <row r="31" spans="1:11" x14ac:dyDescent="0.2">
      <c r="A31" s="38" t="str">
        <f t="shared" si="2"/>
        <v>Plejehjem</v>
      </c>
      <c r="B31" s="38" t="str">
        <f t="shared" si="2"/>
        <v>2015</v>
      </c>
      <c r="C31" s="3">
        <v>253</v>
      </c>
      <c r="D31" s="19" t="s">
        <v>35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3">
        <f t="shared" si="0"/>
        <v>0</v>
      </c>
      <c r="K31" s="13">
        <f t="shared" si="1"/>
        <v>0</v>
      </c>
    </row>
    <row r="32" spans="1:11" x14ac:dyDescent="0.2">
      <c r="A32" s="38" t="str">
        <f t="shared" si="2"/>
        <v>Plejehjem</v>
      </c>
      <c r="B32" s="38" t="str">
        <f t="shared" si="2"/>
        <v>2015</v>
      </c>
      <c r="C32" s="3">
        <v>259</v>
      </c>
      <c r="D32" s="19" t="s">
        <v>36</v>
      </c>
      <c r="E32" s="16">
        <v>13</v>
      </c>
      <c r="F32" s="16">
        <v>10</v>
      </c>
      <c r="G32" s="16">
        <v>12</v>
      </c>
      <c r="H32" s="16">
        <v>13</v>
      </c>
      <c r="I32" s="16">
        <v>11</v>
      </c>
      <c r="J32" s="13">
        <f t="shared" si="0"/>
        <v>59</v>
      </c>
      <c r="K32" s="13">
        <f t="shared" si="1"/>
        <v>36</v>
      </c>
    </row>
    <row r="33" spans="1:11" x14ac:dyDescent="0.2">
      <c r="A33" s="38" t="str">
        <f t="shared" si="2"/>
        <v>Plejehjem</v>
      </c>
      <c r="B33" s="38" t="str">
        <f t="shared" si="2"/>
        <v>2015</v>
      </c>
      <c r="C33" s="3">
        <v>260</v>
      </c>
      <c r="D33" s="19" t="s">
        <v>28</v>
      </c>
      <c r="E33" s="16">
        <v>6</v>
      </c>
      <c r="F33" s="16">
        <v>7</v>
      </c>
      <c r="G33" s="16">
        <v>7</v>
      </c>
      <c r="H33" s="16">
        <v>3</v>
      </c>
      <c r="I33" s="16">
        <v>0</v>
      </c>
      <c r="J33" s="13">
        <f t="shared" si="0"/>
        <v>23</v>
      </c>
      <c r="K33" s="13">
        <f t="shared" si="1"/>
        <v>10</v>
      </c>
    </row>
    <row r="34" spans="1:11" x14ac:dyDescent="0.2">
      <c r="A34" s="38" t="str">
        <f t="shared" si="2"/>
        <v>Plejehjem</v>
      </c>
      <c r="B34" s="38" t="str">
        <f t="shared" si="2"/>
        <v>2015</v>
      </c>
      <c r="C34" s="3">
        <v>265</v>
      </c>
      <c r="D34" s="19" t="s">
        <v>38</v>
      </c>
      <c r="E34" s="16">
        <v>32</v>
      </c>
      <c r="F34" s="16">
        <v>34</v>
      </c>
      <c r="G34" s="16">
        <v>51</v>
      </c>
      <c r="H34" s="16">
        <v>44</v>
      </c>
      <c r="I34" s="16">
        <v>35</v>
      </c>
      <c r="J34" s="13">
        <f t="shared" si="0"/>
        <v>196</v>
      </c>
      <c r="K34" s="13">
        <f t="shared" si="1"/>
        <v>130</v>
      </c>
    </row>
    <row r="35" spans="1:11" x14ac:dyDescent="0.2">
      <c r="A35" s="38" t="str">
        <f t="shared" si="2"/>
        <v>Plejehjem</v>
      </c>
      <c r="B35" s="38" t="str">
        <f t="shared" si="2"/>
        <v>2015</v>
      </c>
      <c r="C35" s="3">
        <v>269</v>
      </c>
      <c r="D35" s="19" t="s">
        <v>39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3">
        <f t="shared" si="0"/>
        <v>0</v>
      </c>
      <c r="K35" s="13">
        <f t="shared" si="1"/>
        <v>0</v>
      </c>
    </row>
    <row r="36" spans="1:11" x14ac:dyDescent="0.2">
      <c r="A36" s="38" t="str">
        <f t="shared" si="2"/>
        <v>Plejehjem</v>
      </c>
      <c r="B36" s="38" t="str">
        <f t="shared" si="2"/>
        <v>2015</v>
      </c>
      <c r="C36" s="3">
        <v>270</v>
      </c>
      <c r="D36" s="19" t="s">
        <v>27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3">
        <f t="shared" si="0"/>
        <v>0</v>
      </c>
      <c r="K36" s="13">
        <f t="shared" si="1"/>
        <v>0</v>
      </c>
    </row>
    <row r="37" spans="1:11" x14ac:dyDescent="0.2">
      <c r="A37" s="38" t="str">
        <f t="shared" si="2"/>
        <v>Plejehjem</v>
      </c>
      <c r="B37" s="38" t="str">
        <f t="shared" si="2"/>
        <v>2015</v>
      </c>
      <c r="C37" s="3">
        <v>306</v>
      </c>
      <c r="D37" s="19" t="s">
        <v>46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3">
        <f t="shared" si="0"/>
        <v>0</v>
      </c>
      <c r="K37" s="13">
        <f t="shared" si="1"/>
        <v>0</v>
      </c>
    </row>
    <row r="38" spans="1:11" x14ac:dyDescent="0.2">
      <c r="A38" s="38" t="str">
        <f t="shared" si="2"/>
        <v>Plejehjem</v>
      </c>
      <c r="B38" s="38" t="str">
        <f t="shared" si="2"/>
        <v>2015</v>
      </c>
      <c r="C38" s="3">
        <v>316</v>
      </c>
      <c r="D38" s="19" t="s">
        <v>42</v>
      </c>
      <c r="E38" s="16">
        <v>4</v>
      </c>
      <c r="F38" s="16">
        <v>10</v>
      </c>
      <c r="G38" s="16">
        <v>7</v>
      </c>
      <c r="H38" s="16">
        <v>13</v>
      </c>
      <c r="I38" s="16">
        <v>9</v>
      </c>
      <c r="J38" s="13">
        <f t="shared" si="0"/>
        <v>43</v>
      </c>
      <c r="K38" s="13">
        <f t="shared" si="1"/>
        <v>29</v>
      </c>
    </row>
    <row r="39" spans="1:11" x14ac:dyDescent="0.2">
      <c r="A39" s="38" t="str">
        <f t="shared" si="2"/>
        <v>Plejehjem</v>
      </c>
      <c r="B39" s="38" t="str">
        <f t="shared" si="2"/>
        <v>2015</v>
      </c>
      <c r="C39" s="3">
        <v>320</v>
      </c>
      <c r="D39" s="19" t="s">
        <v>40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3">
        <f t="shared" si="0"/>
        <v>0</v>
      </c>
      <c r="K39" s="13">
        <f t="shared" si="1"/>
        <v>0</v>
      </c>
    </row>
    <row r="40" spans="1:11" x14ac:dyDescent="0.2">
      <c r="A40" s="38" t="str">
        <f t="shared" si="2"/>
        <v>Plejehjem</v>
      </c>
      <c r="B40" s="38" t="str">
        <f t="shared" si="2"/>
        <v>2015</v>
      </c>
      <c r="C40" s="3">
        <v>326</v>
      </c>
      <c r="D40" s="19" t="s">
        <v>43</v>
      </c>
      <c r="E40" s="16">
        <v>10</v>
      </c>
      <c r="F40" s="16">
        <v>13</v>
      </c>
      <c r="G40" s="16">
        <v>17</v>
      </c>
      <c r="H40" s="16">
        <v>14</v>
      </c>
      <c r="I40" s="16">
        <v>18</v>
      </c>
      <c r="J40" s="13">
        <f t="shared" si="0"/>
        <v>72</v>
      </c>
      <c r="K40" s="13">
        <f t="shared" si="1"/>
        <v>49</v>
      </c>
    </row>
    <row r="41" spans="1:11" x14ac:dyDescent="0.2">
      <c r="A41" s="38" t="str">
        <f t="shared" si="2"/>
        <v>Plejehjem</v>
      </c>
      <c r="B41" s="38" t="str">
        <f t="shared" si="2"/>
        <v>2015</v>
      </c>
      <c r="C41" s="3">
        <v>329</v>
      </c>
      <c r="D41" s="19" t="s">
        <v>47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3">
        <f t="shared" si="0"/>
        <v>0</v>
      </c>
      <c r="K41" s="13">
        <f t="shared" si="1"/>
        <v>0</v>
      </c>
    </row>
    <row r="42" spans="1:11" x14ac:dyDescent="0.2">
      <c r="A42" s="38" t="str">
        <f t="shared" si="2"/>
        <v>Plejehjem</v>
      </c>
      <c r="B42" s="38" t="str">
        <f t="shared" si="2"/>
        <v>2015</v>
      </c>
      <c r="C42" s="3">
        <v>330</v>
      </c>
      <c r="D42" s="19" t="s">
        <v>48</v>
      </c>
      <c r="E42" s="16">
        <v>6</v>
      </c>
      <c r="F42" s="16">
        <v>10</v>
      </c>
      <c r="G42" s="16">
        <v>13</v>
      </c>
      <c r="H42" s="16">
        <v>20</v>
      </c>
      <c r="I42" s="16">
        <v>35</v>
      </c>
      <c r="J42" s="13">
        <f t="shared" si="0"/>
        <v>84</v>
      </c>
      <c r="K42" s="13">
        <f t="shared" si="1"/>
        <v>68</v>
      </c>
    </row>
    <row r="43" spans="1:11" x14ac:dyDescent="0.2">
      <c r="A43" s="38" t="str">
        <f t="shared" si="2"/>
        <v>Plejehjem</v>
      </c>
      <c r="B43" s="38" t="str">
        <f t="shared" si="2"/>
        <v>2015</v>
      </c>
      <c r="C43" s="3">
        <v>336</v>
      </c>
      <c r="D43" s="19" t="s">
        <v>50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3">
        <f t="shared" si="0"/>
        <v>0</v>
      </c>
      <c r="K43" s="13">
        <f t="shared" si="1"/>
        <v>0</v>
      </c>
    </row>
    <row r="44" spans="1:11" x14ac:dyDescent="0.2">
      <c r="A44" s="38" t="str">
        <f t="shared" si="2"/>
        <v>Plejehjem</v>
      </c>
      <c r="B44" s="38" t="str">
        <f t="shared" si="2"/>
        <v>2015</v>
      </c>
      <c r="C44" s="3">
        <v>340</v>
      </c>
      <c r="D44" s="19" t="s">
        <v>49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3">
        <f t="shared" si="0"/>
        <v>0</v>
      </c>
      <c r="K44" s="13">
        <f t="shared" si="1"/>
        <v>0</v>
      </c>
    </row>
    <row r="45" spans="1:11" x14ac:dyDescent="0.2">
      <c r="A45" s="38" t="str">
        <f t="shared" si="2"/>
        <v>Plejehjem</v>
      </c>
      <c r="B45" s="38" t="str">
        <f t="shared" si="2"/>
        <v>2015</v>
      </c>
      <c r="C45" s="3">
        <v>350</v>
      </c>
      <c r="D45" s="19" t="s">
        <v>37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3">
        <f t="shared" si="0"/>
        <v>0</v>
      </c>
      <c r="K45" s="13">
        <f t="shared" si="1"/>
        <v>0</v>
      </c>
    </row>
    <row r="46" spans="1:11" x14ac:dyDescent="0.2">
      <c r="A46" s="38" t="str">
        <f t="shared" si="2"/>
        <v>Plejehjem</v>
      </c>
      <c r="B46" s="38" t="str">
        <f t="shared" si="2"/>
        <v>2015</v>
      </c>
      <c r="C46" s="3">
        <v>360</v>
      </c>
      <c r="D46" s="19" t="s">
        <v>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3">
        <f t="shared" si="0"/>
        <v>0</v>
      </c>
      <c r="K46" s="13">
        <f t="shared" si="1"/>
        <v>0</v>
      </c>
    </row>
    <row r="47" spans="1:11" x14ac:dyDescent="0.2">
      <c r="A47" s="38" t="str">
        <f t="shared" si="2"/>
        <v>Plejehjem</v>
      </c>
      <c r="B47" s="38" t="str">
        <f t="shared" si="2"/>
        <v>2015</v>
      </c>
      <c r="C47" s="3">
        <v>370</v>
      </c>
      <c r="D47" s="19" t="s">
        <v>45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3">
        <f t="shared" si="0"/>
        <v>0</v>
      </c>
      <c r="K47" s="13">
        <f t="shared" si="1"/>
        <v>0</v>
      </c>
    </row>
    <row r="48" spans="1:11" x14ac:dyDescent="0.2">
      <c r="A48" s="38" t="str">
        <f t="shared" si="2"/>
        <v>Plejehjem</v>
      </c>
      <c r="B48" s="38" t="str">
        <f t="shared" si="2"/>
        <v>2015</v>
      </c>
      <c r="C48" s="3">
        <v>376</v>
      </c>
      <c r="D48" s="19" t="s">
        <v>41</v>
      </c>
      <c r="E48" s="16">
        <v>8</v>
      </c>
      <c r="F48" s="16">
        <v>2</v>
      </c>
      <c r="G48" s="16">
        <v>4</v>
      </c>
      <c r="H48" s="16">
        <v>13</v>
      </c>
      <c r="I48" s="16">
        <v>13</v>
      </c>
      <c r="J48" s="13">
        <f t="shared" si="0"/>
        <v>40</v>
      </c>
      <c r="K48" s="13">
        <f t="shared" si="1"/>
        <v>30</v>
      </c>
    </row>
    <row r="49" spans="1:11" x14ac:dyDescent="0.2">
      <c r="A49" s="38" t="str">
        <f t="shared" si="2"/>
        <v>Plejehjem</v>
      </c>
      <c r="B49" s="38" t="str">
        <f t="shared" si="2"/>
        <v>2015</v>
      </c>
      <c r="C49" s="3">
        <v>390</v>
      </c>
      <c r="D49" s="19" t="s">
        <v>51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3">
        <f t="shared" si="0"/>
        <v>0</v>
      </c>
      <c r="K49" s="13">
        <f t="shared" si="1"/>
        <v>0</v>
      </c>
    </row>
    <row r="50" spans="1:11" x14ac:dyDescent="0.2">
      <c r="A50" s="38" t="str">
        <f t="shared" si="2"/>
        <v>Plejehjem</v>
      </c>
      <c r="B50" s="38" t="str">
        <f t="shared" si="2"/>
        <v>2015</v>
      </c>
      <c r="C50" s="3">
        <v>400</v>
      </c>
      <c r="D50" s="19" t="s">
        <v>33</v>
      </c>
      <c r="E50" s="16">
        <v>1</v>
      </c>
      <c r="F50" s="16">
        <v>5</v>
      </c>
      <c r="G50" s="16">
        <v>9</v>
      </c>
      <c r="H50" s="16">
        <v>9</v>
      </c>
      <c r="I50" s="16">
        <v>6</v>
      </c>
      <c r="J50" s="13">
        <f t="shared" si="0"/>
        <v>30</v>
      </c>
      <c r="K50" s="13">
        <f t="shared" si="1"/>
        <v>24</v>
      </c>
    </row>
    <row r="51" spans="1:11" x14ac:dyDescent="0.2">
      <c r="A51" s="38" t="str">
        <f t="shared" si="2"/>
        <v>Plejehjem</v>
      </c>
      <c r="B51" s="38" t="str">
        <f t="shared" si="2"/>
        <v>2015</v>
      </c>
      <c r="C51" s="3">
        <v>410</v>
      </c>
      <c r="D51" s="19" t="s">
        <v>56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3">
        <f t="shared" si="0"/>
        <v>0</v>
      </c>
      <c r="K51" s="13">
        <f t="shared" si="1"/>
        <v>0</v>
      </c>
    </row>
    <row r="52" spans="1:11" x14ac:dyDescent="0.2">
      <c r="A52" s="38" t="str">
        <f t="shared" si="2"/>
        <v>Plejehjem</v>
      </c>
      <c r="B52" s="38" t="str">
        <f t="shared" si="2"/>
        <v>2015</v>
      </c>
      <c r="C52" s="3">
        <v>420</v>
      </c>
      <c r="D52" s="19" t="s">
        <v>52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3">
        <f t="shared" si="0"/>
        <v>0</v>
      </c>
      <c r="K52" s="13">
        <f t="shared" si="1"/>
        <v>0</v>
      </c>
    </row>
    <row r="53" spans="1:11" x14ac:dyDescent="0.2">
      <c r="A53" s="38" t="str">
        <f t="shared" si="2"/>
        <v>Plejehjem</v>
      </c>
      <c r="B53" s="38" t="str">
        <f t="shared" si="2"/>
        <v>2015</v>
      </c>
      <c r="C53" s="3">
        <v>430</v>
      </c>
      <c r="D53" s="19" t="s">
        <v>53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3">
        <f t="shared" si="0"/>
        <v>0</v>
      </c>
      <c r="K53" s="13">
        <f t="shared" si="1"/>
        <v>0</v>
      </c>
    </row>
    <row r="54" spans="1:11" x14ac:dyDescent="0.2">
      <c r="A54" s="38" t="str">
        <f t="shared" si="2"/>
        <v>Plejehjem</v>
      </c>
      <c r="B54" s="38" t="str">
        <f t="shared" si="2"/>
        <v>2015</v>
      </c>
      <c r="C54" s="3">
        <v>440</v>
      </c>
      <c r="D54" s="19" t="s">
        <v>54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3">
        <f t="shared" si="0"/>
        <v>0</v>
      </c>
      <c r="K54" s="13">
        <f t="shared" si="1"/>
        <v>0</v>
      </c>
    </row>
    <row r="55" spans="1:11" x14ac:dyDescent="0.2">
      <c r="A55" s="38" t="str">
        <f t="shared" si="2"/>
        <v>Plejehjem</v>
      </c>
      <c r="B55" s="38" t="str">
        <f t="shared" si="2"/>
        <v>2015</v>
      </c>
      <c r="C55" s="3">
        <v>450</v>
      </c>
      <c r="D55" s="19" t="s">
        <v>58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3">
        <f t="shared" si="0"/>
        <v>0</v>
      </c>
      <c r="K55" s="13">
        <f t="shared" si="1"/>
        <v>0</v>
      </c>
    </row>
    <row r="56" spans="1:11" x14ac:dyDescent="0.2">
      <c r="A56" s="38" t="str">
        <f t="shared" si="2"/>
        <v>Plejehjem</v>
      </c>
      <c r="B56" s="38" t="str">
        <f t="shared" si="2"/>
        <v>2015</v>
      </c>
      <c r="C56" s="3">
        <v>461</v>
      </c>
      <c r="D56" s="19" t="s">
        <v>59</v>
      </c>
      <c r="E56" s="16">
        <v>4</v>
      </c>
      <c r="F56" s="16">
        <v>10</v>
      </c>
      <c r="G56" s="16">
        <v>5</v>
      </c>
      <c r="H56" s="16">
        <v>11</v>
      </c>
      <c r="I56" s="16">
        <v>16</v>
      </c>
      <c r="J56" s="13">
        <f t="shared" si="0"/>
        <v>46</v>
      </c>
      <c r="K56" s="13">
        <f t="shared" si="1"/>
        <v>32</v>
      </c>
    </row>
    <row r="57" spans="1:11" x14ac:dyDescent="0.2">
      <c r="A57" s="38" t="str">
        <f t="shared" si="2"/>
        <v>Plejehjem</v>
      </c>
      <c r="B57" s="38" t="str">
        <f t="shared" si="2"/>
        <v>2015</v>
      </c>
      <c r="C57" s="3">
        <v>479</v>
      </c>
      <c r="D57" s="19" t="s">
        <v>60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3">
        <f t="shared" si="0"/>
        <v>0</v>
      </c>
      <c r="K57" s="13">
        <f t="shared" si="1"/>
        <v>0</v>
      </c>
    </row>
    <row r="58" spans="1:11" x14ac:dyDescent="0.2">
      <c r="A58" s="38" t="str">
        <f t="shared" si="2"/>
        <v>Plejehjem</v>
      </c>
      <c r="B58" s="38" t="str">
        <f t="shared" si="2"/>
        <v>2015</v>
      </c>
      <c r="C58" s="3">
        <v>480</v>
      </c>
      <c r="D58" s="19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3">
        <f t="shared" si="0"/>
        <v>0</v>
      </c>
      <c r="K58" s="13">
        <f t="shared" si="1"/>
        <v>0</v>
      </c>
    </row>
    <row r="59" spans="1:11" x14ac:dyDescent="0.2">
      <c r="A59" s="38" t="str">
        <f t="shared" si="2"/>
        <v>Plejehjem</v>
      </c>
      <c r="B59" s="38" t="str">
        <f t="shared" si="2"/>
        <v>2015</v>
      </c>
      <c r="C59" s="3">
        <v>482</v>
      </c>
      <c r="D59" s="19" t="s">
        <v>55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3">
        <f t="shared" si="0"/>
        <v>0</v>
      </c>
      <c r="K59" s="13">
        <f t="shared" si="1"/>
        <v>0</v>
      </c>
    </row>
    <row r="60" spans="1:11" x14ac:dyDescent="0.2">
      <c r="A60" s="38" t="str">
        <f t="shared" si="2"/>
        <v>Plejehjem</v>
      </c>
      <c r="B60" s="38" t="str">
        <f t="shared" si="2"/>
        <v>2015</v>
      </c>
      <c r="C60" s="3">
        <v>492</v>
      </c>
      <c r="D60" s="19" t="s">
        <v>61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3">
        <f t="shared" si="0"/>
        <v>0</v>
      </c>
      <c r="K60" s="13">
        <f t="shared" si="1"/>
        <v>0</v>
      </c>
    </row>
    <row r="61" spans="1:11" x14ac:dyDescent="0.2">
      <c r="A61" s="38" t="str">
        <f t="shared" si="2"/>
        <v>Plejehjem</v>
      </c>
      <c r="B61" s="38" t="str">
        <f t="shared" si="2"/>
        <v>2015</v>
      </c>
      <c r="C61" s="3">
        <v>510</v>
      </c>
      <c r="D61" s="19" t="s">
        <v>66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3">
        <f t="shared" si="0"/>
        <v>0</v>
      </c>
      <c r="K61" s="13">
        <f t="shared" si="1"/>
        <v>0</v>
      </c>
    </row>
    <row r="62" spans="1:11" x14ac:dyDescent="0.2">
      <c r="A62" s="38" t="str">
        <f t="shared" si="2"/>
        <v>Plejehjem</v>
      </c>
      <c r="B62" s="38" t="str">
        <f t="shared" si="2"/>
        <v>2015</v>
      </c>
      <c r="C62" s="3">
        <v>530</v>
      </c>
      <c r="D62" s="19" t="s">
        <v>62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3">
        <f t="shared" si="0"/>
        <v>0</v>
      </c>
      <c r="K62" s="13">
        <f t="shared" si="1"/>
        <v>0</v>
      </c>
    </row>
    <row r="63" spans="1:11" x14ac:dyDescent="0.2">
      <c r="A63" s="38" t="str">
        <f t="shared" si="2"/>
        <v>Plejehjem</v>
      </c>
      <c r="B63" s="38" t="str">
        <f t="shared" si="2"/>
        <v>2015</v>
      </c>
      <c r="C63" s="3">
        <v>540</v>
      </c>
      <c r="D63" s="19" t="s">
        <v>68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3">
        <f t="shared" si="0"/>
        <v>0</v>
      </c>
      <c r="K63" s="13">
        <f t="shared" si="1"/>
        <v>0</v>
      </c>
    </row>
    <row r="64" spans="1:11" x14ac:dyDescent="0.2">
      <c r="A64" s="38" t="str">
        <f t="shared" si="2"/>
        <v>Plejehjem</v>
      </c>
      <c r="B64" s="38" t="str">
        <f t="shared" si="2"/>
        <v>2015</v>
      </c>
      <c r="C64" s="3">
        <v>550</v>
      </c>
      <c r="D64" s="19" t="s">
        <v>69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3">
        <f t="shared" si="0"/>
        <v>0</v>
      </c>
      <c r="K64" s="13">
        <f t="shared" si="1"/>
        <v>0</v>
      </c>
    </row>
    <row r="65" spans="1:11" x14ac:dyDescent="0.2">
      <c r="A65" s="38" t="str">
        <f t="shared" si="2"/>
        <v>Plejehjem</v>
      </c>
      <c r="B65" s="38" t="str">
        <f t="shared" si="2"/>
        <v>2015</v>
      </c>
      <c r="C65" s="3">
        <v>561</v>
      </c>
      <c r="D65" s="19" t="s">
        <v>63</v>
      </c>
      <c r="E65" s="16">
        <v>35</v>
      </c>
      <c r="F65" s="16">
        <v>29</v>
      </c>
      <c r="G65" s="16">
        <v>34</v>
      </c>
      <c r="H65" s="16">
        <v>43</v>
      </c>
      <c r="I65" s="16">
        <v>41</v>
      </c>
      <c r="J65" s="13">
        <f t="shared" si="0"/>
        <v>182</v>
      </c>
      <c r="K65" s="13">
        <f t="shared" si="1"/>
        <v>118</v>
      </c>
    </row>
    <row r="66" spans="1:11" x14ac:dyDescent="0.2">
      <c r="A66" s="38" t="str">
        <f t="shared" si="2"/>
        <v>Plejehjem</v>
      </c>
      <c r="B66" s="38" t="str">
        <f t="shared" si="2"/>
        <v>2015</v>
      </c>
      <c r="C66" s="3">
        <v>563</v>
      </c>
      <c r="D66" s="19" t="s">
        <v>64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3">
        <f t="shared" si="0"/>
        <v>0</v>
      </c>
      <c r="K66" s="13">
        <f t="shared" si="1"/>
        <v>0</v>
      </c>
    </row>
    <row r="67" spans="1:11" x14ac:dyDescent="0.2">
      <c r="A67" s="38" t="str">
        <f t="shared" si="2"/>
        <v>Plejehjem</v>
      </c>
      <c r="B67" s="38" t="str">
        <f t="shared" si="2"/>
        <v>2015</v>
      </c>
      <c r="C67" s="3">
        <v>573</v>
      </c>
      <c r="D67" s="19" t="s">
        <v>70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3">
        <f t="shared" si="0"/>
        <v>0</v>
      </c>
      <c r="K67" s="13">
        <f t="shared" si="1"/>
        <v>0</v>
      </c>
    </row>
    <row r="68" spans="1:11" x14ac:dyDescent="0.2">
      <c r="A68" s="38" t="str">
        <f t="shared" si="2"/>
        <v>Plejehjem</v>
      </c>
      <c r="B68" s="38" t="str">
        <f t="shared" si="2"/>
        <v>2015</v>
      </c>
      <c r="C68" s="3">
        <v>575</v>
      </c>
      <c r="D68" s="19" t="s">
        <v>71</v>
      </c>
      <c r="E68" s="16">
        <v>1</v>
      </c>
      <c r="F68" s="16">
        <v>8</v>
      </c>
      <c r="G68" s="16">
        <v>0</v>
      </c>
      <c r="H68" s="16">
        <v>14</v>
      </c>
      <c r="I68" s="16">
        <v>13</v>
      </c>
      <c r="J68" s="13">
        <f t="shared" si="0"/>
        <v>36</v>
      </c>
      <c r="K68" s="13">
        <f t="shared" si="1"/>
        <v>27</v>
      </c>
    </row>
    <row r="69" spans="1:11" x14ac:dyDescent="0.2">
      <c r="A69" s="38" t="str">
        <f t="shared" si="2"/>
        <v>Plejehjem</v>
      </c>
      <c r="B69" s="38" t="str">
        <f t="shared" si="2"/>
        <v>2015</v>
      </c>
      <c r="C69" s="3">
        <v>580</v>
      </c>
      <c r="D69" s="19" t="s">
        <v>73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3">
        <f t="shared" ref="J69:J102" si="3">SUM(E69:I69)</f>
        <v>0</v>
      </c>
      <c r="K69" s="13">
        <f t="shared" ref="K69:K102" si="4">SUM(G69:I69)</f>
        <v>0</v>
      </c>
    </row>
    <row r="70" spans="1:11" x14ac:dyDescent="0.2">
      <c r="A70" s="38" t="str">
        <f t="shared" ref="A70:B102" si="5">A69</f>
        <v>Plejehjem</v>
      </c>
      <c r="B70" s="38" t="str">
        <f t="shared" si="5"/>
        <v>2015</v>
      </c>
      <c r="C70" s="3">
        <v>607</v>
      </c>
      <c r="D70" s="19" t="s">
        <v>65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3">
        <f t="shared" si="3"/>
        <v>0</v>
      </c>
      <c r="K70" s="13">
        <f t="shared" si="4"/>
        <v>0</v>
      </c>
    </row>
    <row r="71" spans="1:11" x14ac:dyDescent="0.2">
      <c r="A71" s="38" t="str">
        <f t="shared" si="5"/>
        <v>Plejehjem</v>
      </c>
      <c r="B71" s="38" t="str">
        <f t="shared" si="5"/>
        <v>2015</v>
      </c>
      <c r="C71" s="3">
        <v>615</v>
      </c>
      <c r="D71" s="19" t="s">
        <v>76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3">
        <f t="shared" si="3"/>
        <v>0</v>
      </c>
      <c r="K71" s="13">
        <f t="shared" si="4"/>
        <v>0</v>
      </c>
    </row>
    <row r="72" spans="1:11" x14ac:dyDescent="0.2">
      <c r="A72" s="38" t="str">
        <f t="shared" si="5"/>
        <v>Plejehjem</v>
      </c>
      <c r="B72" s="38" t="str">
        <f t="shared" si="5"/>
        <v>2015</v>
      </c>
      <c r="C72" s="3">
        <v>621</v>
      </c>
      <c r="D72" s="19" t="s">
        <v>67</v>
      </c>
      <c r="E72" s="16">
        <v>5</v>
      </c>
      <c r="F72" s="16">
        <v>1</v>
      </c>
      <c r="G72" s="16">
        <v>5</v>
      </c>
      <c r="H72" s="16">
        <v>6</v>
      </c>
      <c r="I72" s="16">
        <v>2</v>
      </c>
      <c r="J72" s="13">
        <f t="shared" si="3"/>
        <v>19</v>
      </c>
      <c r="K72" s="13">
        <f t="shared" si="4"/>
        <v>13</v>
      </c>
    </row>
    <row r="73" spans="1:11" x14ac:dyDescent="0.2">
      <c r="A73" s="38" t="str">
        <f t="shared" si="5"/>
        <v>Plejehjem</v>
      </c>
      <c r="B73" s="38" t="str">
        <f t="shared" si="5"/>
        <v>2015</v>
      </c>
      <c r="C73" s="3">
        <v>630</v>
      </c>
      <c r="D73" s="19" t="s">
        <v>72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3">
        <f t="shared" si="3"/>
        <v>0</v>
      </c>
      <c r="K73" s="13">
        <f t="shared" si="4"/>
        <v>0</v>
      </c>
    </row>
    <row r="74" spans="1:11" x14ac:dyDescent="0.2">
      <c r="A74" s="38" t="str">
        <f t="shared" si="5"/>
        <v>Plejehjem</v>
      </c>
      <c r="B74" s="38" t="str">
        <f t="shared" si="5"/>
        <v>2015</v>
      </c>
      <c r="C74" s="3">
        <v>657</v>
      </c>
      <c r="D74" s="19" t="s">
        <v>85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3">
        <f t="shared" si="3"/>
        <v>0</v>
      </c>
      <c r="K74" s="13">
        <f t="shared" si="4"/>
        <v>0</v>
      </c>
    </row>
    <row r="75" spans="1:11" x14ac:dyDescent="0.2">
      <c r="A75" s="38" t="str">
        <f t="shared" si="5"/>
        <v>Plejehjem</v>
      </c>
      <c r="B75" s="38" t="str">
        <f t="shared" si="5"/>
        <v>2015</v>
      </c>
      <c r="C75" s="3">
        <v>661</v>
      </c>
      <c r="D75" s="19" t="s">
        <v>86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3">
        <f t="shared" si="3"/>
        <v>0</v>
      </c>
      <c r="K75" s="13">
        <f t="shared" si="4"/>
        <v>0</v>
      </c>
    </row>
    <row r="76" spans="1:11" x14ac:dyDescent="0.2">
      <c r="A76" s="38" t="str">
        <f t="shared" si="5"/>
        <v>Plejehjem</v>
      </c>
      <c r="B76" s="38" t="str">
        <f t="shared" si="5"/>
        <v>2015</v>
      </c>
      <c r="C76" s="3">
        <v>665</v>
      </c>
      <c r="D76" s="19" t="s">
        <v>88</v>
      </c>
      <c r="E76" s="16">
        <v>5</v>
      </c>
      <c r="F76" s="16">
        <v>2</v>
      </c>
      <c r="G76" s="16">
        <v>0</v>
      </c>
      <c r="H76" s="16">
        <v>3</v>
      </c>
      <c r="I76" s="16">
        <v>4</v>
      </c>
      <c r="J76" s="13">
        <f t="shared" si="3"/>
        <v>14</v>
      </c>
      <c r="K76" s="13">
        <f t="shared" si="4"/>
        <v>7</v>
      </c>
    </row>
    <row r="77" spans="1:11" x14ac:dyDescent="0.2">
      <c r="A77" s="38" t="str">
        <f t="shared" si="5"/>
        <v>Plejehjem</v>
      </c>
      <c r="B77" s="38" t="str">
        <f t="shared" si="5"/>
        <v>2015</v>
      </c>
      <c r="C77" s="3">
        <v>671</v>
      </c>
      <c r="D77" s="19" t="s">
        <v>91</v>
      </c>
      <c r="E77" s="16">
        <v>6</v>
      </c>
      <c r="F77" s="16">
        <v>5</v>
      </c>
      <c r="G77" s="16">
        <v>8</v>
      </c>
      <c r="H77" s="16">
        <v>10</v>
      </c>
      <c r="I77" s="16">
        <v>13</v>
      </c>
      <c r="J77" s="13">
        <f t="shared" si="3"/>
        <v>42</v>
      </c>
      <c r="K77" s="13">
        <f t="shared" si="4"/>
        <v>31</v>
      </c>
    </row>
    <row r="78" spans="1:11" x14ac:dyDescent="0.2">
      <c r="A78" s="38" t="str">
        <f t="shared" si="5"/>
        <v>Plejehjem</v>
      </c>
      <c r="B78" s="38" t="str">
        <f t="shared" si="5"/>
        <v>2015</v>
      </c>
      <c r="C78" s="3">
        <v>706</v>
      </c>
      <c r="D78" s="19" t="s">
        <v>83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3">
        <f t="shared" si="3"/>
        <v>0</v>
      </c>
      <c r="K78" s="13">
        <f t="shared" si="4"/>
        <v>0</v>
      </c>
    </row>
    <row r="79" spans="1:11" x14ac:dyDescent="0.2">
      <c r="A79" s="38" t="str">
        <f t="shared" si="5"/>
        <v>Plejehjem</v>
      </c>
      <c r="B79" s="38" t="str">
        <f t="shared" si="5"/>
        <v>2015</v>
      </c>
      <c r="C79" s="3">
        <v>707</v>
      </c>
      <c r="D79" s="19" t="s">
        <v>77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3">
        <f t="shared" si="3"/>
        <v>0</v>
      </c>
      <c r="K79" s="13">
        <f t="shared" si="4"/>
        <v>0</v>
      </c>
    </row>
    <row r="80" spans="1:11" x14ac:dyDescent="0.2">
      <c r="A80" s="38" t="str">
        <f t="shared" si="5"/>
        <v>Plejehjem</v>
      </c>
      <c r="B80" s="38" t="str">
        <f t="shared" si="5"/>
        <v>2015</v>
      </c>
      <c r="C80" s="3">
        <v>710</v>
      </c>
      <c r="D80" s="19" t="s">
        <v>74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3">
        <f t="shared" si="3"/>
        <v>0</v>
      </c>
      <c r="K80" s="13">
        <f t="shared" si="4"/>
        <v>0</v>
      </c>
    </row>
    <row r="81" spans="1:11" x14ac:dyDescent="0.2">
      <c r="A81" s="38" t="str">
        <f t="shared" si="5"/>
        <v>Plejehjem</v>
      </c>
      <c r="B81" s="38" t="str">
        <f t="shared" si="5"/>
        <v>2015</v>
      </c>
      <c r="C81" s="3">
        <v>727</v>
      </c>
      <c r="D81" s="19" t="s">
        <v>78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3">
        <f t="shared" si="3"/>
        <v>0</v>
      </c>
      <c r="K81" s="13">
        <f t="shared" si="4"/>
        <v>0</v>
      </c>
    </row>
    <row r="82" spans="1:11" x14ac:dyDescent="0.2">
      <c r="A82" s="38" t="str">
        <f t="shared" si="5"/>
        <v>Plejehjem</v>
      </c>
      <c r="B82" s="38" t="str">
        <f t="shared" si="5"/>
        <v>2015</v>
      </c>
      <c r="C82" s="3">
        <v>730</v>
      </c>
      <c r="D82" s="19" t="s">
        <v>79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3">
        <f t="shared" si="3"/>
        <v>0</v>
      </c>
      <c r="K82" s="13">
        <f t="shared" si="4"/>
        <v>0</v>
      </c>
    </row>
    <row r="83" spans="1:11" x14ac:dyDescent="0.2">
      <c r="A83" s="38" t="str">
        <f t="shared" si="5"/>
        <v>Plejehjem</v>
      </c>
      <c r="B83" s="38" t="str">
        <f t="shared" si="5"/>
        <v>2015</v>
      </c>
      <c r="C83" s="3">
        <v>740</v>
      </c>
      <c r="D83" s="19" t="s">
        <v>81</v>
      </c>
      <c r="E83" s="16">
        <v>2</v>
      </c>
      <c r="F83" s="16">
        <v>9</v>
      </c>
      <c r="G83" s="16">
        <v>14</v>
      </c>
      <c r="H83" s="16">
        <v>6</v>
      </c>
      <c r="I83" s="16">
        <v>23</v>
      </c>
      <c r="J83" s="13">
        <f t="shared" si="3"/>
        <v>54</v>
      </c>
      <c r="K83" s="13">
        <f t="shared" si="4"/>
        <v>43</v>
      </c>
    </row>
    <row r="84" spans="1:11" x14ac:dyDescent="0.2">
      <c r="A84" s="38" t="str">
        <f t="shared" si="5"/>
        <v>Plejehjem</v>
      </c>
      <c r="B84" s="38" t="str">
        <f t="shared" si="5"/>
        <v>2015</v>
      </c>
      <c r="C84" s="3">
        <v>741</v>
      </c>
      <c r="D84" s="19" t="s">
        <v>80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3">
        <f t="shared" si="3"/>
        <v>0</v>
      </c>
      <c r="K84" s="13">
        <f t="shared" si="4"/>
        <v>0</v>
      </c>
    </row>
    <row r="85" spans="1:11" x14ac:dyDescent="0.2">
      <c r="A85" s="38" t="str">
        <f t="shared" si="5"/>
        <v>Plejehjem</v>
      </c>
      <c r="B85" s="38" t="str">
        <f t="shared" si="5"/>
        <v>2015</v>
      </c>
      <c r="C85" s="3">
        <v>746</v>
      </c>
      <c r="D85" s="19" t="s">
        <v>82</v>
      </c>
      <c r="E85" s="16">
        <v>5</v>
      </c>
      <c r="F85" s="16">
        <v>6</v>
      </c>
      <c r="G85" s="16">
        <v>7</v>
      </c>
      <c r="H85" s="16">
        <v>3</v>
      </c>
      <c r="I85" s="16">
        <v>11</v>
      </c>
      <c r="J85" s="13">
        <f t="shared" si="3"/>
        <v>32</v>
      </c>
      <c r="K85" s="13">
        <f t="shared" si="4"/>
        <v>21</v>
      </c>
    </row>
    <row r="86" spans="1:11" x14ac:dyDescent="0.2">
      <c r="A86" s="38" t="str">
        <f t="shared" si="5"/>
        <v>Plejehjem</v>
      </c>
      <c r="B86" s="38" t="str">
        <f t="shared" si="5"/>
        <v>2015</v>
      </c>
      <c r="C86" s="3">
        <v>751</v>
      </c>
      <c r="D86" s="19" t="s">
        <v>84</v>
      </c>
      <c r="E86" s="16">
        <v>33</v>
      </c>
      <c r="F86" s="16">
        <v>24</v>
      </c>
      <c r="G86" s="16">
        <v>33</v>
      </c>
      <c r="H86" s="16">
        <v>31</v>
      </c>
      <c r="I86" s="16">
        <v>40</v>
      </c>
      <c r="J86" s="13">
        <f t="shared" si="3"/>
        <v>161</v>
      </c>
      <c r="K86" s="13">
        <f t="shared" si="4"/>
        <v>104</v>
      </c>
    </row>
    <row r="87" spans="1:11" x14ac:dyDescent="0.2">
      <c r="A87" s="38" t="str">
        <f t="shared" si="5"/>
        <v>Plejehjem</v>
      </c>
      <c r="B87" s="38" t="str">
        <f t="shared" si="5"/>
        <v>2015</v>
      </c>
      <c r="C87" s="3">
        <v>756</v>
      </c>
      <c r="D87" s="19" t="s">
        <v>87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3">
        <f t="shared" si="3"/>
        <v>0</v>
      </c>
      <c r="K87" s="13">
        <f t="shared" si="4"/>
        <v>0</v>
      </c>
    </row>
    <row r="88" spans="1:11" x14ac:dyDescent="0.2">
      <c r="A88" s="38" t="str">
        <f t="shared" si="5"/>
        <v>Plejehjem</v>
      </c>
      <c r="B88" s="38" t="str">
        <f t="shared" si="5"/>
        <v>2015</v>
      </c>
      <c r="C88" s="3">
        <v>760</v>
      </c>
      <c r="D88" s="19" t="s">
        <v>89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3">
        <f t="shared" si="3"/>
        <v>0</v>
      </c>
      <c r="K88" s="13">
        <f t="shared" si="4"/>
        <v>0</v>
      </c>
    </row>
    <row r="89" spans="1:11" x14ac:dyDescent="0.2">
      <c r="A89" s="38" t="str">
        <f t="shared" si="5"/>
        <v>Plejehjem</v>
      </c>
      <c r="B89" s="38" t="str">
        <f t="shared" si="5"/>
        <v>2015</v>
      </c>
      <c r="C89" s="3">
        <v>766</v>
      </c>
      <c r="D89" s="19" t="s">
        <v>75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3">
        <f t="shared" si="3"/>
        <v>0</v>
      </c>
      <c r="K89" s="13">
        <f t="shared" si="4"/>
        <v>0</v>
      </c>
    </row>
    <row r="90" spans="1:11" x14ac:dyDescent="0.2">
      <c r="A90" s="38" t="str">
        <f t="shared" si="5"/>
        <v>Plejehjem</v>
      </c>
      <c r="B90" s="38" t="str">
        <f t="shared" si="5"/>
        <v>2015</v>
      </c>
      <c r="C90" s="3">
        <v>773</v>
      </c>
      <c r="D90" s="19" t="s">
        <v>99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3">
        <f t="shared" si="3"/>
        <v>0</v>
      </c>
      <c r="K90" s="13">
        <f t="shared" si="4"/>
        <v>0</v>
      </c>
    </row>
    <row r="91" spans="1:11" x14ac:dyDescent="0.2">
      <c r="A91" s="38" t="str">
        <f t="shared" si="5"/>
        <v>Plejehjem</v>
      </c>
      <c r="B91" s="38" t="str">
        <f t="shared" si="5"/>
        <v>2015</v>
      </c>
      <c r="C91" s="3">
        <v>779</v>
      </c>
      <c r="D91" s="19" t="s">
        <v>90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3">
        <f t="shared" si="3"/>
        <v>0</v>
      </c>
      <c r="K91" s="13">
        <f t="shared" si="4"/>
        <v>0</v>
      </c>
    </row>
    <row r="92" spans="1:11" x14ac:dyDescent="0.2">
      <c r="A92" s="38" t="str">
        <f t="shared" si="5"/>
        <v>Plejehjem</v>
      </c>
      <c r="B92" s="38" t="str">
        <f t="shared" si="5"/>
        <v>2015</v>
      </c>
      <c r="C92" s="3">
        <v>787</v>
      </c>
      <c r="D92" s="19" t="s">
        <v>101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3">
        <f t="shared" si="3"/>
        <v>0</v>
      </c>
      <c r="K92" s="13">
        <f t="shared" si="4"/>
        <v>0</v>
      </c>
    </row>
    <row r="93" spans="1:11" x14ac:dyDescent="0.2">
      <c r="A93" s="38" t="str">
        <f t="shared" si="5"/>
        <v>Plejehjem</v>
      </c>
      <c r="B93" s="38" t="str">
        <f t="shared" si="5"/>
        <v>2015</v>
      </c>
      <c r="C93" s="3">
        <v>791</v>
      </c>
      <c r="D93" s="19" t="s">
        <v>92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3">
        <f t="shared" si="3"/>
        <v>0</v>
      </c>
      <c r="K93" s="13">
        <f t="shared" si="4"/>
        <v>0</v>
      </c>
    </row>
    <row r="94" spans="1:11" x14ac:dyDescent="0.2">
      <c r="A94" s="38" t="str">
        <f t="shared" si="5"/>
        <v>Plejehjem</v>
      </c>
      <c r="B94" s="38" t="str">
        <f t="shared" si="5"/>
        <v>2015</v>
      </c>
      <c r="C94" s="3">
        <v>810</v>
      </c>
      <c r="D94" s="19" t="s">
        <v>93</v>
      </c>
      <c r="E94" s="16">
        <v>17</v>
      </c>
      <c r="F94" s="16">
        <v>8</v>
      </c>
      <c r="G94" s="16">
        <v>20</v>
      </c>
      <c r="H94" s="16">
        <v>25</v>
      </c>
      <c r="I94" s="16">
        <v>23</v>
      </c>
      <c r="J94" s="13">
        <f t="shared" si="3"/>
        <v>93</v>
      </c>
      <c r="K94" s="13">
        <f t="shared" si="4"/>
        <v>68</v>
      </c>
    </row>
    <row r="95" spans="1:11" x14ac:dyDescent="0.2">
      <c r="A95" s="38" t="str">
        <f t="shared" si="5"/>
        <v>Plejehjem</v>
      </c>
      <c r="B95" s="38" t="str">
        <f t="shared" si="5"/>
        <v>2015</v>
      </c>
      <c r="C95" s="3">
        <v>813</v>
      </c>
      <c r="D95" s="19" t="s">
        <v>94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3">
        <f t="shared" si="3"/>
        <v>0</v>
      </c>
      <c r="K95" s="13">
        <f t="shared" si="4"/>
        <v>0</v>
      </c>
    </row>
    <row r="96" spans="1:11" x14ac:dyDescent="0.2">
      <c r="A96" s="38" t="str">
        <f t="shared" si="5"/>
        <v>Plejehjem</v>
      </c>
      <c r="B96" s="38" t="str">
        <f t="shared" si="5"/>
        <v>2015</v>
      </c>
      <c r="C96" s="3">
        <v>820</v>
      </c>
      <c r="D96" s="19" t="s">
        <v>102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3">
        <f t="shared" si="3"/>
        <v>0</v>
      </c>
      <c r="K96" s="13">
        <f t="shared" si="4"/>
        <v>0</v>
      </c>
    </row>
    <row r="97" spans="1:11" x14ac:dyDescent="0.2">
      <c r="A97" s="38" t="str">
        <f t="shared" si="5"/>
        <v>Plejehjem</v>
      </c>
      <c r="B97" s="38" t="str">
        <f t="shared" si="5"/>
        <v>2015</v>
      </c>
      <c r="C97" s="3">
        <v>825</v>
      </c>
      <c r="D97" s="19" t="s">
        <v>97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3">
        <f t="shared" si="3"/>
        <v>0</v>
      </c>
      <c r="K97" s="13">
        <f t="shared" si="4"/>
        <v>0</v>
      </c>
    </row>
    <row r="98" spans="1:11" x14ac:dyDescent="0.2">
      <c r="A98" s="38" t="str">
        <f t="shared" si="5"/>
        <v>Plejehjem</v>
      </c>
      <c r="B98" s="38" t="str">
        <f t="shared" si="5"/>
        <v>2015</v>
      </c>
      <c r="C98" s="3">
        <v>840</v>
      </c>
      <c r="D98" s="19" t="s">
        <v>100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3">
        <f t="shared" si="3"/>
        <v>0</v>
      </c>
      <c r="K98" s="13">
        <f t="shared" si="4"/>
        <v>0</v>
      </c>
    </row>
    <row r="99" spans="1:11" x14ac:dyDescent="0.2">
      <c r="A99" s="38" t="str">
        <f t="shared" si="5"/>
        <v>Plejehjem</v>
      </c>
      <c r="B99" s="38" t="str">
        <f t="shared" si="5"/>
        <v>2015</v>
      </c>
      <c r="C99" s="3">
        <v>846</v>
      </c>
      <c r="D99" s="19" t="s">
        <v>98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3">
        <f t="shared" si="3"/>
        <v>0</v>
      </c>
      <c r="K99" s="13">
        <f t="shared" si="4"/>
        <v>0</v>
      </c>
    </row>
    <row r="100" spans="1:11" x14ac:dyDescent="0.2">
      <c r="A100" s="38" t="str">
        <f t="shared" si="5"/>
        <v>Plejehjem</v>
      </c>
      <c r="B100" s="38" t="str">
        <f t="shared" si="5"/>
        <v>2015</v>
      </c>
      <c r="C100" s="3">
        <v>849</v>
      </c>
      <c r="D100" s="19" t="s">
        <v>96</v>
      </c>
      <c r="E100" s="16">
        <v>4</v>
      </c>
      <c r="F100" s="16">
        <v>5</v>
      </c>
      <c r="G100" s="16">
        <v>12</v>
      </c>
      <c r="H100" s="16">
        <v>18</v>
      </c>
      <c r="I100" s="16">
        <v>18</v>
      </c>
      <c r="J100" s="13">
        <f t="shared" si="3"/>
        <v>57</v>
      </c>
      <c r="K100" s="13">
        <f t="shared" si="4"/>
        <v>48</v>
      </c>
    </row>
    <row r="101" spans="1:11" x14ac:dyDescent="0.2">
      <c r="A101" s="38" t="str">
        <f t="shared" si="5"/>
        <v>Plejehjem</v>
      </c>
      <c r="B101" s="38" t="str">
        <f t="shared" si="5"/>
        <v>2015</v>
      </c>
      <c r="C101" s="3">
        <v>851</v>
      </c>
      <c r="D101" s="19" t="s">
        <v>103</v>
      </c>
      <c r="E101" s="16">
        <v>25</v>
      </c>
      <c r="F101" s="16">
        <v>14</v>
      </c>
      <c r="G101" s="16">
        <v>19</v>
      </c>
      <c r="H101" s="16">
        <v>21</v>
      </c>
      <c r="I101" s="16">
        <v>18</v>
      </c>
      <c r="J101" s="13">
        <f t="shared" si="3"/>
        <v>97</v>
      </c>
      <c r="K101" s="13">
        <f t="shared" si="4"/>
        <v>58</v>
      </c>
    </row>
    <row r="102" spans="1:11" x14ac:dyDescent="0.2">
      <c r="A102" s="38" t="str">
        <f t="shared" si="5"/>
        <v>Plejehjem</v>
      </c>
      <c r="B102" s="38" t="str">
        <f t="shared" si="5"/>
        <v>2015</v>
      </c>
      <c r="C102" s="3">
        <v>860</v>
      </c>
      <c r="D102" s="19" t="s">
        <v>95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3">
        <f t="shared" si="3"/>
        <v>0</v>
      </c>
      <c r="K102" s="13">
        <f t="shared" si="4"/>
        <v>0</v>
      </c>
    </row>
    <row r="104" spans="1:11" x14ac:dyDescent="0.2">
      <c r="E104" s="15" t="s">
        <v>188</v>
      </c>
      <c r="F104" s="15" t="s">
        <v>125</v>
      </c>
      <c r="G104" s="15" t="s">
        <v>126</v>
      </c>
      <c r="H104" s="15" t="s">
        <v>127</v>
      </c>
      <c r="I104" s="15" t="s">
        <v>128</v>
      </c>
      <c r="J104" s="15" t="s">
        <v>2</v>
      </c>
      <c r="K104" s="15" t="s">
        <v>3</v>
      </c>
    </row>
    <row r="105" spans="1:11" x14ac:dyDescent="0.2">
      <c r="A105" s="19" t="s">
        <v>191</v>
      </c>
      <c r="B105" s="19" t="s">
        <v>133</v>
      </c>
      <c r="C105" s="15"/>
      <c r="D105" s="19" t="s">
        <v>135</v>
      </c>
      <c r="E105" s="16">
        <v>4156</v>
      </c>
      <c r="F105" s="16">
        <v>4522</v>
      </c>
      <c r="G105" s="16">
        <v>7000</v>
      </c>
      <c r="H105" s="16">
        <v>8939</v>
      </c>
      <c r="I105" s="16">
        <v>10527</v>
      </c>
      <c r="J105" s="13">
        <f>SUM(E105:I105)</f>
        <v>35144</v>
      </c>
      <c r="K105" s="13">
        <f>SUM(G105:I105)</f>
        <v>26466</v>
      </c>
    </row>
    <row r="106" spans="1:11" x14ac:dyDescent="0.2">
      <c r="A106" s="38" t="str">
        <f>A105</f>
        <v>Plejeboliger  fortrinsvis til ældre (2006-)</v>
      </c>
      <c r="B106" s="38" t="str">
        <f>B105</f>
        <v>2015</v>
      </c>
      <c r="C106" s="3">
        <v>101</v>
      </c>
      <c r="D106" s="19" t="s">
        <v>5</v>
      </c>
      <c r="E106" s="16">
        <v>232</v>
      </c>
      <c r="F106" s="16">
        <v>242</v>
      </c>
      <c r="G106" s="16">
        <v>264</v>
      </c>
      <c r="H106" s="16">
        <v>374</v>
      </c>
      <c r="I106" s="16">
        <v>583</v>
      </c>
      <c r="J106" s="13">
        <f t="shared" ref="J106:J169" si="6">SUM(E106:I106)</f>
        <v>1695</v>
      </c>
      <c r="K106" s="13">
        <f t="shared" ref="K106:K169" si="7">SUM(G106:I106)</f>
        <v>1221</v>
      </c>
    </row>
    <row r="107" spans="1:11" x14ac:dyDescent="0.2">
      <c r="A107" s="38" t="str">
        <f t="shared" ref="A107:B170" si="8">A106</f>
        <v>Plejeboliger  fortrinsvis til ældre (2006-)</v>
      </c>
      <c r="B107" s="38" t="str">
        <f t="shared" si="8"/>
        <v>2015</v>
      </c>
      <c r="C107" s="3">
        <v>147</v>
      </c>
      <c r="D107" s="19" t="s">
        <v>6</v>
      </c>
      <c r="E107" s="16">
        <v>67</v>
      </c>
      <c r="F107" s="16">
        <v>46</v>
      </c>
      <c r="G107" s="16">
        <v>64</v>
      </c>
      <c r="H107" s="16">
        <v>97</v>
      </c>
      <c r="I107" s="16">
        <v>135</v>
      </c>
      <c r="J107" s="13">
        <f t="shared" si="6"/>
        <v>409</v>
      </c>
      <c r="K107" s="13">
        <f t="shared" si="7"/>
        <v>296</v>
      </c>
    </row>
    <row r="108" spans="1:11" x14ac:dyDescent="0.2">
      <c r="A108" s="38" t="str">
        <f t="shared" si="8"/>
        <v>Plejeboliger  fortrinsvis til ældre (2006-)</v>
      </c>
      <c r="B108" s="38" t="str">
        <f t="shared" si="8"/>
        <v>2015</v>
      </c>
      <c r="C108" s="3">
        <v>151</v>
      </c>
      <c r="D108" s="19" t="s">
        <v>10</v>
      </c>
      <c r="E108" s="16">
        <v>43</v>
      </c>
      <c r="F108" s="16">
        <v>57</v>
      </c>
      <c r="G108" s="16">
        <v>66</v>
      </c>
      <c r="H108" s="16">
        <v>85</v>
      </c>
      <c r="I108" s="16">
        <v>76</v>
      </c>
      <c r="J108" s="13">
        <f t="shared" si="6"/>
        <v>327</v>
      </c>
      <c r="K108" s="13">
        <f t="shared" si="7"/>
        <v>227</v>
      </c>
    </row>
    <row r="109" spans="1:11" x14ac:dyDescent="0.2">
      <c r="A109" s="38" t="str">
        <f t="shared" si="8"/>
        <v>Plejeboliger  fortrinsvis til ældre (2006-)</v>
      </c>
      <c r="B109" s="38" t="str">
        <f t="shared" si="8"/>
        <v>2015</v>
      </c>
      <c r="C109" s="3">
        <v>153</v>
      </c>
      <c r="D109" s="19" t="s">
        <v>11</v>
      </c>
      <c r="E109" s="16">
        <v>29</v>
      </c>
      <c r="F109" s="16">
        <v>28</v>
      </c>
      <c r="G109" s="16">
        <v>54</v>
      </c>
      <c r="H109" s="16">
        <v>66</v>
      </c>
      <c r="I109" s="16">
        <v>63</v>
      </c>
      <c r="J109" s="13">
        <f t="shared" si="6"/>
        <v>240</v>
      </c>
      <c r="K109" s="13">
        <f t="shared" si="7"/>
        <v>183</v>
      </c>
    </row>
    <row r="110" spans="1:11" x14ac:dyDescent="0.2">
      <c r="A110" s="38" t="str">
        <f t="shared" si="8"/>
        <v>Plejeboliger  fortrinsvis til ældre (2006-)</v>
      </c>
      <c r="B110" s="38" t="str">
        <f t="shared" si="8"/>
        <v>2015</v>
      </c>
      <c r="C110" s="3">
        <v>155</v>
      </c>
      <c r="D110" s="19" t="s">
        <v>7</v>
      </c>
      <c r="E110" s="16">
        <v>10</v>
      </c>
      <c r="F110" s="16">
        <v>21</v>
      </c>
      <c r="G110" s="16">
        <v>21</v>
      </c>
      <c r="H110" s="16">
        <v>24</v>
      </c>
      <c r="I110" s="16">
        <v>24</v>
      </c>
      <c r="J110" s="13">
        <f t="shared" si="6"/>
        <v>100</v>
      </c>
      <c r="K110" s="13">
        <f t="shared" si="7"/>
        <v>69</v>
      </c>
    </row>
    <row r="111" spans="1:11" x14ac:dyDescent="0.2">
      <c r="A111" s="38" t="str">
        <f t="shared" si="8"/>
        <v>Plejeboliger  fortrinsvis til ældre (2006-)</v>
      </c>
      <c r="B111" s="38" t="str">
        <f t="shared" si="8"/>
        <v>2015</v>
      </c>
      <c r="C111" s="3">
        <v>157</v>
      </c>
      <c r="D111" s="19" t="s">
        <v>12</v>
      </c>
      <c r="E111" s="16">
        <v>68</v>
      </c>
      <c r="F111" s="16">
        <v>72</v>
      </c>
      <c r="G111" s="16">
        <v>87</v>
      </c>
      <c r="H111" s="16">
        <v>152</v>
      </c>
      <c r="I111" s="16">
        <v>279</v>
      </c>
      <c r="J111" s="13">
        <f t="shared" si="6"/>
        <v>658</v>
      </c>
      <c r="K111" s="13">
        <f t="shared" si="7"/>
        <v>518</v>
      </c>
    </row>
    <row r="112" spans="1:11" x14ac:dyDescent="0.2">
      <c r="A112" s="38" t="str">
        <f t="shared" si="8"/>
        <v>Plejeboliger  fortrinsvis til ældre (2006-)</v>
      </c>
      <c r="B112" s="38" t="str">
        <f t="shared" si="8"/>
        <v>2015</v>
      </c>
      <c r="C112" s="3">
        <v>159</v>
      </c>
      <c r="D112" s="19" t="s">
        <v>13</v>
      </c>
      <c r="E112" s="16">
        <v>46</v>
      </c>
      <c r="F112" s="16">
        <v>46</v>
      </c>
      <c r="G112" s="16">
        <v>277</v>
      </c>
      <c r="H112" s="16">
        <v>115</v>
      </c>
      <c r="I112" s="16">
        <v>140</v>
      </c>
      <c r="J112" s="13">
        <f t="shared" si="6"/>
        <v>624</v>
      </c>
      <c r="K112" s="13">
        <f t="shared" si="7"/>
        <v>532</v>
      </c>
    </row>
    <row r="113" spans="1:11" x14ac:dyDescent="0.2">
      <c r="A113" s="38" t="str">
        <f t="shared" si="8"/>
        <v>Plejeboliger  fortrinsvis til ældre (2006-)</v>
      </c>
      <c r="B113" s="38" t="str">
        <f t="shared" si="8"/>
        <v>2015</v>
      </c>
      <c r="C113" s="3">
        <v>161</v>
      </c>
      <c r="D113" s="19" t="s">
        <v>14</v>
      </c>
      <c r="E113" s="16">
        <v>13</v>
      </c>
      <c r="F113" s="16">
        <v>15</v>
      </c>
      <c r="G113" s="16">
        <v>35</v>
      </c>
      <c r="H113" s="16">
        <v>38</v>
      </c>
      <c r="I113" s="16">
        <v>48</v>
      </c>
      <c r="J113" s="13">
        <f t="shared" si="6"/>
        <v>149</v>
      </c>
      <c r="K113" s="13">
        <f t="shared" si="7"/>
        <v>121</v>
      </c>
    </row>
    <row r="114" spans="1:11" x14ac:dyDescent="0.2">
      <c r="A114" s="38" t="str">
        <f t="shared" si="8"/>
        <v>Plejeboliger  fortrinsvis til ældre (2006-)</v>
      </c>
      <c r="B114" s="38" t="str">
        <f t="shared" si="8"/>
        <v>2015</v>
      </c>
      <c r="C114" s="3">
        <v>163</v>
      </c>
      <c r="D114" s="19" t="s">
        <v>15</v>
      </c>
      <c r="E114" s="16">
        <v>20</v>
      </c>
      <c r="F114" s="16">
        <v>19</v>
      </c>
      <c r="G114" s="16">
        <v>23</v>
      </c>
      <c r="H114" s="16">
        <v>35</v>
      </c>
      <c r="I114" s="16">
        <v>47</v>
      </c>
      <c r="J114" s="13">
        <f t="shared" si="6"/>
        <v>144</v>
      </c>
      <c r="K114" s="13">
        <f t="shared" si="7"/>
        <v>105</v>
      </c>
    </row>
    <row r="115" spans="1:11" x14ac:dyDescent="0.2">
      <c r="A115" s="38" t="str">
        <f t="shared" si="8"/>
        <v>Plejeboliger  fortrinsvis til ældre (2006-)</v>
      </c>
      <c r="B115" s="38" t="str">
        <f t="shared" si="8"/>
        <v>2015</v>
      </c>
      <c r="C115" s="3">
        <v>165</v>
      </c>
      <c r="D115" s="19" t="s">
        <v>9</v>
      </c>
      <c r="E115" s="16">
        <v>8</v>
      </c>
      <c r="F115" s="16">
        <v>9</v>
      </c>
      <c r="G115" s="16">
        <v>8</v>
      </c>
      <c r="H115" s="16">
        <v>5</v>
      </c>
      <c r="I115" s="16">
        <v>9</v>
      </c>
      <c r="J115" s="13">
        <f t="shared" si="6"/>
        <v>39</v>
      </c>
      <c r="K115" s="13">
        <f t="shared" si="7"/>
        <v>22</v>
      </c>
    </row>
    <row r="116" spans="1:11" x14ac:dyDescent="0.2">
      <c r="A116" s="38" t="str">
        <f t="shared" si="8"/>
        <v>Plejeboliger  fortrinsvis til ældre (2006-)</v>
      </c>
      <c r="B116" s="38" t="str">
        <f t="shared" si="8"/>
        <v>2015</v>
      </c>
      <c r="C116" s="3">
        <v>167</v>
      </c>
      <c r="D116" s="19" t="s">
        <v>16</v>
      </c>
      <c r="E116" s="16">
        <v>60</v>
      </c>
      <c r="F116" s="16">
        <v>55</v>
      </c>
      <c r="G116" s="16">
        <v>72</v>
      </c>
      <c r="H116" s="16">
        <v>124</v>
      </c>
      <c r="I116" s="16">
        <v>114</v>
      </c>
      <c r="J116" s="13">
        <f t="shared" si="6"/>
        <v>425</v>
      </c>
      <c r="K116" s="13">
        <f t="shared" si="7"/>
        <v>310</v>
      </c>
    </row>
    <row r="117" spans="1:11" x14ac:dyDescent="0.2">
      <c r="A117" s="38" t="str">
        <f t="shared" si="8"/>
        <v>Plejeboliger  fortrinsvis til ældre (2006-)</v>
      </c>
      <c r="B117" s="38" t="str">
        <f t="shared" si="8"/>
        <v>2015</v>
      </c>
      <c r="C117" s="3">
        <v>169</v>
      </c>
      <c r="D117" s="19" t="s">
        <v>17</v>
      </c>
      <c r="E117" s="16">
        <v>43</v>
      </c>
      <c r="F117" s="16">
        <v>50</v>
      </c>
      <c r="G117" s="16">
        <v>61</v>
      </c>
      <c r="H117" s="16">
        <v>61</v>
      </c>
      <c r="I117" s="16">
        <v>54</v>
      </c>
      <c r="J117" s="13">
        <f t="shared" si="6"/>
        <v>269</v>
      </c>
      <c r="K117" s="13">
        <f t="shared" si="7"/>
        <v>176</v>
      </c>
    </row>
    <row r="118" spans="1:11" x14ac:dyDescent="0.2">
      <c r="A118" s="38" t="str">
        <f t="shared" si="8"/>
        <v>Plejeboliger  fortrinsvis til ældre (2006-)</v>
      </c>
      <c r="B118" s="38" t="str">
        <f t="shared" si="8"/>
        <v>2015</v>
      </c>
      <c r="C118" s="3">
        <v>173</v>
      </c>
      <c r="D118" s="19" t="s">
        <v>19</v>
      </c>
      <c r="E118" s="16">
        <v>38</v>
      </c>
      <c r="F118" s="16">
        <v>41</v>
      </c>
      <c r="G118" s="16">
        <v>63</v>
      </c>
      <c r="H118" s="16">
        <v>83</v>
      </c>
      <c r="I118" s="16">
        <v>94</v>
      </c>
      <c r="J118" s="13">
        <f t="shared" si="6"/>
        <v>319</v>
      </c>
      <c r="K118" s="13">
        <f t="shared" si="7"/>
        <v>240</v>
      </c>
    </row>
    <row r="119" spans="1:11" x14ac:dyDescent="0.2">
      <c r="A119" s="38" t="str">
        <f t="shared" si="8"/>
        <v>Plejeboliger  fortrinsvis til ældre (2006-)</v>
      </c>
      <c r="B119" s="38" t="str">
        <f t="shared" si="8"/>
        <v>2015</v>
      </c>
      <c r="C119" s="3">
        <v>175</v>
      </c>
      <c r="D119" s="19" t="s">
        <v>20</v>
      </c>
      <c r="E119" s="16">
        <v>23</v>
      </c>
      <c r="F119" s="16">
        <v>40</v>
      </c>
      <c r="G119" s="16">
        <v>60</v>
      </c>
      <c r="H119" s="16">
        <v>69</v>
      </c>
      <c r="I119" s="16">
        <v>53</v>
      </c>
      <c r="J119" s="13">
        <f t="shared" si="6"/>
        <v>245</v>
      </c>
      <c r="K119" s="13">
        <f t="shared" si="7"/>
        <v>182</v>
      </c>
    </row>
    <row r="120" spans="1:11" x14ac:dyDescent="0.2">
      <c r="A120" s="38" t="str">
        <f t="shared" si="8"/>
        <v>Plejeboliger  fortrinsvis til ældre (2006-)</v>
      </c>
      <c r="B120" s="38" t="str">
        <f t="shared" si="8"/>
        <v>2015</v>
      </c>
      <c r="C120" s="3">
        <v>183</v>
      </c>
      <c r="D120" s="19" t="s">
        <v>18</v>
      </c>
      <c r="E120" s="16">
        <v>17</v>
      </c>
      <c r="F120" s="16">
        <v>16</v>
      </c>
      <c r="G120" s="16">
        <v>13</v>
      </c>
      <c r="H120" s="16">
        <v>18</v>
      </c>
      <c r="I120" s="16">
        <v>18</v>
      </c>
      <c r="J120" s="13">
        <f t="shared" si="6"/>
        <v>82</v>
      </c>
      <c r="K120" s="13">
        <f t="shared" si="7"/>
        <v>49</v>
      </c>
    </row>
    <row r="121" spans="1:11" x14ac:dyDescent="0.2">
      <c r="A121" s="38" t="str">
        <f t="shared" si="8"/>
        <v>Plejeboliger  fortrinsvis til ældre (2006-)</v>
      </c>
      <c r="B121" s="38" t="str">
        <f t="shared" si="8"/>
        <v>2015</v>
      </c>
      <c r="C121" s="3">
        <v>185</v>
      </c>
      <c r="D121" s="19" t="s">
        <v>8</v>
      </c>
      <c r="E121" s="16">
        <v>6</v>
      </c>
      <c r="F121" s="16">
        <v>7</v>
      </c>
      <c r="G121" s="16">
        <v>10</v>
      </c>
      <c r="H121" s="16">
        <v>13</v>
      </c>
      <c r="I121" s="16">
        <v>16</v>
      </c>
      <c r="J121" s="13">
        <f t="shared" si="6"/>
        <v>52</v>
      </c>
      <c r="K121" s="13">
        <f t="shared" si="7"/>
        <v>39</v>
      </c>
    </row>
    <row r="122" spans="1:11" x14ac:dyDescent="0.2">
      <c r="A122" s="38" t="str">
        <f t="shared" si="8"/>
        <v>Plejeboliger  fortrinsvis til ældre (2006-)</v>
      </c>
      <c r="B122" s="38" t="str">
        <f t="shared" si="8"/>
        <v>2015</v>
      </c>
      <c r="C122" s="3">
        <v>187</v>
      </c>
      <c r="D122" s="19" t="s">
        <v>21</v>
      </c>
      <c r="E122" s="16">
        <v>4</v>
      </c>
      <c r="F122" s="16">
        <v>6</v>
      </c>
      <c r="G122" s="16">
        <v>8</v>
      </c>
      <c r="H122" s="16">
        <v>5</v>
      </c>
      <c r="I122" s="16">
        <v>12</v>
      </c>
      <c r="J122" s="13">
        <f t="shared" si="6"/>
        <v>35</v>
      </c>
      <c r="K122" s="13">
        <f t="shared" si="7"/>
        <v>25</v>
      </c>
    </row>
    <row r="123" spans="1:11" x14ac:dyDescent="0.2">
      <c r="A123" s="38" t="str">
        <f t="shared" si="8"/>
        <v>Plejeboliger  fortrinsvis til ældre (2006-)</v>
      </c>
      <c r="B123" s="38" t="str">
        <f t="shared" si="8"/>
        <v>2015</v>
      </c>
      <c r="C123" s="3">
        <v>190</v>
      </c>
      <c r="D123" s="19" t="s">
        <v>26</v>
      </c>
      <c r="E123" s="16">
        <v>15</v>
      </c>
      <c r="F123" s="16">
        <v>16</v>
      </c>
      <c r="G123" s="16">
        <v>22</v>
      </c>
      <c r="H123" s="16">
        <v>36</v>
      </c>
      <c r="I123" s="16">
        <v>46</v>
      </c>
      <c r="J123" s="13">
        <f t="shared" si="6"/>
        <v>135</v>
      </c>
      <c r="K123" s="13">
        <f t="shared" si="7"/>
        <v>104</v>
      </c>
    </row>
    <row r="124" spans="1:11" x14ac:dyDescent="0.2">
      <c r="A124" s="38" t="str">
        <f t="shared" si="8"/>
        <v>Plejeboliger  fortrinsvis til ældre (2006-)</v>
      </c>
      <c r="B124" s="38" t="str">
        <f t="shared" si="8"/>
        <v>2015</v>
      </c>
      <c r="C124" s="3">
        <v>201</v>
      </c>
      <c r="D124" s="19" t="s">
        <v>22</v>
      </c>
      <c r="E124" s="16">
        <v>16</v>
      </c>
      <c r="F124" s="16">
        <v>25</v>
      </c>
      <c r="G124" s="16">
        <v>43</v>
      </c>
      <c r="H124" s="16">
        <v>42</v>
      </c>
      <c r="I124" s="16">
        <v>43</v>
      </c>
      <c r="J124" s="13">
        <f t="shared" si="6"/>
        <v>169</v>
      </c>
      <c r="K124" s="13">
        <f t="shared" si="7"/>
        <v>128</v>
      </c>
    </row>
    <row r="125" spans="1:11" x14ac:dyDescent="0.2">
      <c r="A125" s="38" t="str">
        <f t="shared" si="8"/>
        <v>Plejeboliger  fortrinsvis til ældre (2006-)</v>
      </c>
      <c r="B125" s="38" t="str">
        <f t="shared" si="8"/>
        <v>2015</v>
      </c>
      <c r="C125" s="3">
        <v>210</v>
      </c>
      <c r="D125" s="19" t="s">
        <v>24</v>
      </c>
      <c r="E125" s="16">
        <v>25</v>
      </c>
      <c r="F125" s="16">
        <v>28</v>
      </c>
      <c r="G125" s="16">
        <v>46</v>
      </c>
      <c r="H125" s="16">
        <v>60</v>
      </c>
      <c r="I125" s="16">
        <v>66</v>
      </c>
      <c r="J125" s="13">
        <f t="shared" si="6"/>
        <v>225</v>
      </c>
      <c r="K125" s="13">
        <f t="shared" si="7"/>
        <v>172</v>
      </c>
    </row>
    <row r="126" spans="1:11" x14ac:dyDescent="0.2">
      <c r="A126" s="38" t="str">
        <f t="shared" si="8"/>
        <v>Plejeboliger  fortrinsvis til ældre (2006-)</v>
      </c>
      <c r="B126" s="38" t="str">
        <f t="shared" si="8"/>
        <v>2015</v>
      </c>
      <c r="C126" s="3">
        <v>217</v>
      </c>
      <c r="D126" s="19" t="s">
        <v>29</v>
      </c>
      <c r="E126" s="16">
        <v>47</v>
      </c>
      <c r="F126" s="16">
        <v>43</v>
      </c>
      <c r="G126" s="16">
        <v>79</v>
      </c>
      <c r="H126" s="16">
        <v>97</v>
      </c>
      <c r="I126" s="16">
        <v>92</v>
      </c>
      <c r="J126" s="13">
        <f t="shared" si="6"/>
        <v>358</v>
      </c>
      <c r="K126" s="13">
        <f t="shared" si="7"/>
        <v>268</v>
      </c>
    </row>
    <row r="127" spans="1:11" x14ac:dyDescent="0.2">
      <c r="A127" s="38" t="str">
        <f t="shared" si="8"/>
        <v>Plejeboliger  fortrinsvis til ældre (2006-)</v>
      </c>
      <c r="B127" s="38" t="str">
        <f t="shared" si="8"/>
        <v>2015</v>
      </c>
      <c r="C127" s="3">
        <v>219</v>
      </c>
      <c r="D127" s="19" t="s">
        <v>30</v>
      </c>
      <c r="E127" s="16">
        <v>49</v>
      </c>
      <c r="F127" s="16">
        <v>51</v>
      </c>
      <c r="G127" s="16">
        <v>74</v>
      </c>
      <c r="H127" s="16">
        <v>96</v>
      </c>
      <c r="I127" s="16">
        <v>79</v>
      </c>
      <c r="J127" s="13">
        <f t="shared" si="6"/>
        <v>349</v>
      </c>
      <c r="K127" s="13">
        <f t="shared" si="7"/>
        <v>249</v>
      </c>
    </row>
    <row r="128" spans="1:11" x14ac:dyDescent="0.2">
      <c r="A128" s="38" t="str">
        <f t="shared" si="8"/>
        <v>Plejeboliger  fortrinsvis til ældre (2006-)</v>
      </c>
      <c r="B128" s="38" t="str">
        <f t="shared" si="8"/>
        <v>2015</v>
      </c>
      <c r="C128" s="3">
        <v>223</v>
      </c>
      <c r="D128" s="19" t="s">
        <v>31</v>
      </c>
      <c r="E128" s="16">
        <v>17</v>
      </c>
      <c r="F128" s="16">
        <v>16</v>
      </c>
      <c r="G128" s="16">
        <v>25</v>
      </c>
      <c r="H128" s="16">
        <v>29</v>
      </c>
      <c r="I128" s="16">
        <v>34</v>
      </c>
      <c r="J128" s="13">
        <f t="shared" si="6"/>
        <v>121</v>
      </c>
      <c r="K128" s="13">
        <f t="shared" si="7"/>
        <v>88</v>
      </c>
    </row>
    <row r="129" spans="1:11" x14ac:dyDescent="0.2">
      <c r="A129" s="38" t="str">
        <f t="shared" si="8"/>
        <v>Plejeboliger  fortrinsvis til ældre (2006-)</v>
      </c>
      <c r="B129" s="38" t="str">
        <f t="shared" si="8"/>
        <v>2015</v>
      </c>
      <c r="C129" s="3">
        <v>230</v>
      </c>
      <c r="D129" s="19" t="s">
        <v>32</v>
      </c>
      <c r="E129" s="16">
        <v>42</v>
      </c>
      <c r="F129" s="16">
        <v>38</v>
      </c>
      <c r="G129" s="16">
        <v>69</v>
      </c>
      <c r="H129" s="16">
        <v>95</v>
      </c>
      <c r="I129" s="16">
        <v>123</v>
      </c>
      <c r="J129" s="13">
        <f t="shared" si="6"/>
        <v>367</v>
      </c>
      <c r="K129" s="13">
        <f t="shared" si="7"/>
        <v>287</v>
      </c>
    </row>
    <row r="130" spans="1:11" x14ac:dyDescent="0.2">
      <c r="A130" s="38" t="str">
        <f t="shared" si="8"/>
        <v>Plejeboliger  fortrinsvis til ældre (2006-)</v>
      </c>
      <c r="B130" s="38" t="str">
        <f t="shared" si="8"/>
        <v>2015</v>
      </c>
      <c r="C130" s="3">
        <v>240</v>
      </c>
      <c r="D130" s="19" t="s">
        <v>23</v>
      </c>
      <c r="E130" s="16">
        <v>18</v>
      </c>
      <c r="F130" s="16">
        <v>17</v>
      </c>
      <c r="G130" s="16">
        <v>31</v>
      </c>
      <c r="H130" s="16">
        <v>22</v>
      </c>
      <c r="I130" s="16">
        <v>22</v>
      </c>
      <c r="J130" s="13">
        <f t="shared" si="6"/>
        <v>110</v>
      </c>
      <c r="K130" s="13">
        <f t="shared" si="7"/>
        <v>75</v>
      </c>
    </row>
    <row r="131" spans="1:11" x14ac:dyDescent="0.2">
      <c r="A131" s="38" t="str">
        <f t="shared" si="8"/>
        <v>Plejeboliger  fortrinsvis til ældre (2006-)</v>
      </c>
      <c r="B131" s="38" t="str">
        <f t="shared" si="8"/>
        <v>2015</v>
      </c>
      <c r="C131" s="3">
        <v>250</v>
      </c>
      <c r="D131" s="19" t="s">
        <v>25</v>
      </c>
      <c r="E131" s="16">
        <v>36</v>
      </c>
      <c r="F131" s="16">
        <v>43</v>
      </c>
      <c r="G131" s="16">
        <v>45</v>
      </c>
      <c r="H131" s="16">
        <v>66</v>
      </c>
      <c r="I131" s="16">
        <v>70</v>
      </c>
      <c r="J131" s="13">
        <f t="shared" si="6"/>
        <v>260</v>
      </c>
      <c r="K131" s="13">
        <f t="shared" si="7"/>
        <v>181</v>
      </c>
    </row>
    <row r="132" spans="1:11" x14ac:dyDescent="0.2">
      <c r="A132" s="38" t="str">
        <f t="shared" si="8"/>
        <v>Plejeboliger  fortrinsvis til ældre (2006-)</v>
      </c>
      <c r="B132" s="38" t="str">
        <f t="shared" si="8"/>
        <v>2015</v>
      </c>
      <c r="C132" s="3">
        <v>253</v>
      </c>
      <c r="D132" s="19" t="s">
        <v>35</v>
      </c>
      <c r="E132" s="16">
        <v>41</v>
      </c>
      <c r="F132" s="16">
        <v>53</v>
      </c>
      <c r="G132" s="16">
        <v>49</v>
      </c>
      <c r="H132" s="16">
        <v>67</v>
      </c>
      <c r="I132" s="16">
        <v>68</v>
      </c>
      <c r="J132" s="13">
        <f t="shared" si="6"/>
        <v>278</v>
      </c>
      <c r="K132" s="13">
        <f t="shared" si="7"/>
        <v>184</v>
      </c>
    </row>
    <row r="133" spans="1:11" x14ac:dyDescent="0.2">
      <c r="A133" s="38" t="str">
        <f t="shared" si="8"/>
        <v>Plejeboliger  fortrinsvis til ældre (2006-)</v>
      </c>
      <c r="B133" s="38" t="str">
        <f t="shared" si="8"/>
        <v>2015</v>
      </c>
      <c r="C133" s="3">
        <v>259</v>
      </c>
      <c r="D133" s="19" t="s">
        <v>36</v>
      </c>
      <c r="E133" s="16">
        <v>40</v>
      </c>
      <c r="F133" s="16">
        <v>50</v>
      </c>
      <c r="G133" s="16">
        <v>54</v>
      </c>
      <c r="H133" s="16">
        <v>67</v>
      </c>
      <c r="I133" s="16">
        <v>76</v>
      </c>
      <c r="J133" s="13">
        <f t="shared" si="6"/>
        <v>287</v>
      </c>
      <c r="K133" s="13">
        <f t="shared" si="7"/>
        <v>197</v>
      </c>
    </row>
    <row r="134" spans="1:11" x14ac:dyDescent="0.2">
      <c r="A134" s="38" t="str">
        <f t="shared" si="8"/>
        <v>Plejeboliger  fortrinsvis til ældre (2006-)</v>
      </c>
      <c r="B134" s="38" t="str">
        <f t="shared" si="8"/>
        <v>2015</v>
      </c>
      <c r="C134" s="3">
        <v>260</v>
      </c>
      <c r="D134" s="19" t="s">
        <v>28</v>
      </c>
      <c r="E134" s="16">
        <v>35</v>
      </c>
      <c r="F134" s="16">
        <v>28</v>
      </c>
      <c r="G134" s="16">
        <v>50</v>
      </c>
      <c r="H134" s="16">
        <v>63</v>
      </c>
      <c r="I134" s="16">
        <v>54</v>
      </c>
      <c r="J134" s="13">
        <f t="shared" si="6"/>
        <v>230</v>
      </c>
      <c r="K134" s="13">
        <f t="shared" si="7"/>
        <v>167</v>
      </c>
    </row>
    <row r="135" spans="1:11" x14ac:dyDescent="0.2">
      <c r="A135" s="38" t="str">
        <f t="shared" si="8"/>
        <v>Plejeboliger  fortrinsvis til ældre (2006-)</v>
      </c>
      <c r="B135" s="38" t="str">
        <f t="shared" si="8"/>
        <v>2015</v>
      </c>
      <c r="C135" s="3">
        <v>265</v>
      </c>
      <c r="D135" s="19" t="s">
        <v>38</v>
      </c>
      <c r="E135" s="16">
        <v>43</v>
      </c>
      <c r="F135" s="16">
        <v>48</v>
      </c>
      <c r="G135" s="16">
        <v>60</v>
      </c>
      <c r="H135" s="16">
        <v>67</v>
      </c>
      <c r="I135" s="16">
        <v>95</v>
      </c>
      <c r="J135" s="13">
        <f t="shared" si="6"/>
        <v>313</v>
      </c>
      <c r="K135" s="13">
        <f t="shared" si="7"/>
        <v>222</v>
      </c>
    </row>
    <row r="136" spans="1:11" x14ac:dyDescent="0.2">
      <c r="A136" s="38" t="str">
        <f t="shared" si="8"/>
        <v>Plejeboliger  fortrinsvis til ældre (2006-)</v>
      </c>
      <c r="B136" s="38" t="str">
        <f t="shared" si="8"/>
        <v>2015</v>
      </c>
      <c r="C136" s="3">
        <v>269</v>
      </c>
      <c r="D136" s="19" t="s">
        <v>39</v>
      </c>
      <c r="E136" s="16">
        <v>6</v>
      </c>
      <c r="F136" s="16">
        <v>12</v>
      </c>
      <c r="G136" s="16">
        <v>24</v>
      </c>
      <c r="H136" s="16">
        <v>25</v>
      </c>
      <c r="I136" s="16">
        <v>25</v>
      </c>
      <c r="J136" s="13">
        <f t="shared" si="6"/>
        <v>92</v>
      </c>
      <c r="K136" s="13">
        <f t="shared" si="7"/>
        <v>74</v>
      </c>
    </row>
    <row r="137" spans="1:11" x14ac:dyDescent="0.2">
      <c r="A137" s="38" t="str">
        <f t="shared" si="8"/>
        <v>Plejeboliger  fortrinsvis til ældre (2006-)</v>
      </c>
      <c r="B137" s="38" t="str">
        <f t="shared" si="8"/>
        <v>2015</v>
      </c>
      <c r="C137" s="3">
        <v>270</v>
      </c>
      <c r="D137" s="19" t="s">
        <v>27</v>
      </c>
      <c r="E137" s="16">
        <v>11</v>
      </c>
      <c r="F137" s="16">
        <v>20</v>
      </c>
      <c r="G137" s="16">
        <v>79</v>
      </c>
      <c r="H137" s="16">
        <v>80</v>
      </c>
      <c r="I137" s="16">
        <v>70</v>
      </c>
      <c r="J137" s="13">
        <f t="shared" si="6"/>
        <v>260</v>
      </c>
      <c r="K137" s="13">
        <f t="shared" si="7"/>
        <v>229</v>
      </c>
    </row>
    <row r="138" spans="1:11" x14ac:dyDescent="0.2">
      <c r="A138" s="38" t="str">
        <f t="shared" si="8"/>
        <v>Plejeboliger  fortrinsvis til ældre (2006-)</v>
      </c>
      <c r="B138" s="38" t="str">
        <f t="shared" si="8"/>
        <v>2015</v>
      </c>
      <c r="C138" s="3">
        <v>306</v>
      </c>
      <c r="D138" s="19" t="s">
        <v>46</v>
      </c>
      <c r="E138" s="16">
        <v>27</v>
      </c>
      <c r="F138" s="16">
        <v>47</v>
      </c>
      <c r="G138" s="16">
        <v>44</v>
      </c>
      <c r="H138" s="16">
        <v>64</v>
      </c>
      <c r="I138" s="16">
        <v>102</v>
      </c>
      <c r="J138" s="13">
        <f t="shared" si="6"/>
        <v>284</v>
      </c>
      <c r="K138" s="13">
        <f t="shared" si="7"/>
        <v>210</v>
      </c>
    </row>
    <row r="139" spans="1:11" x14ac:dyDescent="0.2">
      <c r="A139" s="38" t="str">
        <f t="shared" si="8"/>
        <v>Plejeboliger  fortrinsvis til ældre (2006-)</v>
      </c>
      <c r="B139" s="38" t="str">
        <f t="shared" si="8"/>
        <v>2015</v>
      </c>
      <c r="C139" s="3">
        <v>316</v>
      </c>
      <c r="D139" s="19" t="s">
        <v>42</v>
      </c>
      <c r="E139" s="16">
        <v>45</v>
      </c>
      <c r="F139" s="16">
        <v>41</v>
      </c>
      <c r="G139" s="16">
        <v>56</v>
      </c>
      <c r="H139" s="16">
        <v>78</v>
      </c>
      <c r="I139" s="16">
        <v>79</v>
      </c>
      <c r="J139" s="13">
        <f t="shared" si="6"/>
        <v>299</v>
      </c>
      <c r="K139" s="13">
        <f t="shared" si="7"/>
        <v>213</v>
      </c>
    </row>
    <row r="140" spans="1:11" x14ac:dyDescent="0.2">
      <c r="A140" s="38" t="str">
        <f t="shared" si="8"/>
        <v>Plejeboliger  fortrinsvis til ældre (2006-)</v>
      </c>
      <c r="B140" s="38" t="str">
        <f t="shared" si="8"/>
        <v>2015</v>
      </c>
      <c r="C140" s="3">
        <v>320</v>
      </c>
      <c r="D140" s="19" t="s">
        <v>40</v>
      </c>
      <c r="E140" s="16">
        <v>33</v>
      </c>
      <c r="F140" s="16">
        <v>39</v>
      </c>
      <c r="G140" s="16">
        <v>61</v>
      </c>
      <c r="H140" s="16">
        <v>83</v>
      </c>
      <c r="I140" s="16">
        <v>80</v>
      </c>
      <c r="J140" s="13">
        <f t="shared" si="6"/>
        <v>296</v>
      </c>
      <c r="K140" s="13">
        <f t="shared" si="7"/>
        <v>224</v>
      </c>
    </row>
    <row r="141" spans="1:11" x14ac:dyDescent="0.2">
      <c r="A141" s="38" t="str">
        <f t="shared" si="8"/>
        <v>Plejeboliger  fortrinsvis til ældre (2006-)</v>
      </c>
      <c r="B141" s="38" t="str">
        <f t="shared" si="8"/>
        <v>2015</v>
      </c>
      <c r="C141" s="3">
        <v>326</v>
      </c>
      <c r="D141" s="19" t="s">
        <v>43</v>
      </c>
      <c r="E141" s="16">
        <v>28</v>
      </c>
      <c r="F141" s="16">
        <v>31</v>
      </c>
      <c r="G141" s="16">
        <v>45</v>
      </c>
      <c r="H141" s="16">
        <v>57</v>
      </c>
      <c r="I141" s="16">
        <v>50</v>
      </c>
      <c r="J141" s="13">
        <f t="shared" si="6"/>
        <v>211</v>
      </c>
      <c r="K141" s="13">
        <f t="shared" si="7"/>
        <v>152</v>
      </c>
    </row>
    <row r="142" spans="1:11" x14ac:dyDescent="0.2">
      <c r="A142" s="38" t="str">
        <f t="shared" si="8"/>
        <v>Plejeboliger  fortrinsvis til ældre (2006-)</v>
      </c>
      <c r="B142" s="38" t="str">
        <f t="shared" si="8"/>
        <v>2015</v>
      </c>
      <c r="C142" s="3">
        <v>329</v>
      </c>
      <c r="D142" s="19" t="s">
        <v>47</v>
      </c>
      <c r="E142" s="16">
        <v>26</v>
      </c>
      <c r="F142" s="16">
        <v>22</v>
      </c>
      <c r="G142" s="16">
        <v>45</v>
      </c>
      <c r="H142" s="16">
        <v>42</v>
      </c>
      <c r="I142" s="16">
        <v>44</v>
      </c>
      <c r="J142" s="13">
        <f t="shared" si="6"/>
        <v>179</v>
      </c>
      <c r="K142" s="13">
        <f t="shared" si="7"/>
        <v>131</v>
      </c>
    </row>
    <row r="143" spans="1:11" x14ac:dyDescent="0.2">
      <c r="A143" s="38" t="str">
        <f t="shared" si="8"/>
        <v>Plejeboliger  fortrinsvis til ældre (2006-)</v>
      </c>
      <c r="B143" s="38" t="str">
        <f t="shared" si="8"/>
        <v>2015</v>
      </c>
      <c r="C143" s="3">
        <v>330</v>
      </c>
      <c r="D143" s="19" t="s">
        <v>48</v>
      </c>
      <c r="E143" s="16">
        <v>40</v>
      </c>
      <c r="F143" s="16">
        <v>40</v>
      </c>
      <c r="G143" s="16">
        <v>73</v>
      </c>
      <c r="H143" s="16">
        <v>91</v>
      </c>
      <c r="I143" s="16">
        <v>106</v>
      </c>
      <c r="J143" s="13">
        <f t="shared" si="6"/>
        <v>350</v>
      </c>
      <c r="K143" s="13">
        <f t="shared" si="7"/>
        <v>270</v>
      </c>
    </row>
    <row r="144" spans="1:11" x14ac:dyDescent="0.2">
      <c r="A144" s="38" t="str">
        <f t="shared" si="8"/>
        <v>Plejeboliger  fortrinsvis til ældre (2006-)</v>
      </c>
      <c r="B144" s="38" t="str">
        <f t="shared" si="8"/>
        <v>2015</v>
      </c>
      <c r="C144" s="3">
        <v>336</v>
      </c>
      <c r="D144" s="19" t="s">
        <v>50</v>
      </c>
      <c r="E144" s="16">
        <v>16</v>
      </c>
      <c r="F144" s="16">
        <v>19</v>
      </c>
      <c r="G144" s="16">
        <v>30</v>
      </c>
      <c r="H144" s="16">
        <v>36</v>
      </c>
      <c r="I144" s="16">
        <v>48</v>
      </c>
      <c r="J144" s="13">
        <f t="shared" si="6"/>
        <v>149</v>
      </c>
      <c r="K144" s="13">
        <f t="shared" si="7"/>
        <v>114</v>
      </c>
    </row>
    <row r="145" spans="1:11" x14ac:dyDescent="0.2">
      <c r="A145" s="38" t="str">
        <f t="shared" si="8"/>
        <v>Plejeboliger  fortrinsvis til ældre (2006-)</v>
      </c>
      <c r="B145" s="38" t="str">
        <f t="shared" si="8"/>
        <v>2015</v>
      </c>
      <c r="C145" s="3">
        <v>340</v>
      </c>
      <c r="D145" s="19" t="s">
        <v>49</v>
      </c>
      <c r="E145" s="16">
        <v>26</v>
      </c>
      <c r="F145" s="16">
        <v>26</v>
      </c>
      <c r="G145" s="16">
        <v>38</v>
      </c>
      <c r="H145" s="16">
        <v>47</v>
      </c>
      <c r="I145" s="16">
        <v>52</v>
      </c>
      <c r="J145" s="13">
        <f t="shared" si="6"/>
        <v>189</v>
      </c>
      <c r="K145" s="13">
        <f t="shared" si="7"/>
        <v>137</v>
      </c>
    </row>
    <row r="146" spans="1:11" x14ac:dyDescent="0.2">
      <c r="A146" s="38" t="str">
        <f t="shared" si="8"/>
        <v>Plejeboliger  fortrinsvis til ældre (2006-)</v>
      </c>
      <c r="B146" s="38" t="str">
        <f t="shared" si="8"/>
        <v>2015</v>
      </c>
      <c r="C146" s="3">
        <v>350</v>
      </c>
      <c r="D146" s="19" t="s">
        <v>37</v>
      </c>
      <c r="E146" s="16">
        <v>23</v>
      </c>
      <c r="F146" s="16">
        <v>14</v>
      </c>
      <c r="G146" s="16">
        <v>31</v>
      </c>
      <c r="H146" s="16">
        <v>34</v>
      </c>
      <c r="I146" s="16">
        <v>46</v>
      </c>
      <c r="J146" s="13">
        <f t="shared" si="6"/>
        <v>148</v>
      </c>
      <c r="K146" s="13">
        <f t="shared" si="7"/>
        <v>111</v>
      </c>
    </row>
    <row r="147" spans="1:11" x14ac:dyDescent="0.2">
      <c r="A147" s="38" t="str">
        <f t="shared" si="8"/>
        <v>Plejeboliger  fortrinsvis til ældre (2006-)</v>
      </c>
      <c r="B147" s="38" t="str">
        <f t="shared" si="8"/>
        <v>2015</v>
      </c>
      <c r="C147" s="3">
        <v>360</v>
      </c>
      <c r="D147" s="19" t="s">
        <v>44</v>
      </c>
      <c r="E147" s="16">
        <v>71</v>
      </c>
      <c r="F147" s="16">
        <v>68</v>
      </c>
      <c r="G147" s="16">
        <v>91</v>
      </c>
      <c r="H147" s="16">
        <v>119</v>
      </c>
      <c r="I147" s="16">
        <v>109</v>
      </c>
      <c r="J147" s="13">
        <f t="shared" si="6"/>
        <v>458</v>
      </c>
      <c r="K147" s="13">
        <f t="shared" si="7"/>
        <v>319</v>
      </c>
    </row>
    <row r="148" spans="1:11" x14ac:dyDescent="0.2">
      <c r="A148" s="38" t="str">
        <f t="shared" si="8"/>
        <v>Plejeboliger  fortrinsvis til ældre (2006-)</v>
      </c>
      <c r="B148" s="38" t="str">
        <f t="shared" si="8"/>
        <v>2015</v>
      </c>
      <c r="C148" s="3">
        <v>370</v>
      </c>
      <c r="D148" s="19" t="s">
        <v>45</v>
      </c>
      <c r="E148" s="16">
        <v>78</v>
      </c>
      <c r="F148" s="16">
        <v>78</v>
      </c>
      <c r="G148" s="16">
        <v>120</v>
      </c>
      <c r="H148" s="16">
        <v>146</v>
      </c>
      <c r="I148" s="16">
        <v>133</v>
      </c>
      <c r="J148" s="13">
        <f t="shared" si="6"/>
        <v>555</v>
      </c>
      <c r="K148" s="13">
        <f t="shared" si="7"/>
        <v>399</v>
      </c>
    </row>
    <row r="149" spans="1:11" x14ac:dyDescent="0.2">
      <c r="A149" s="38" t="str">
        <f t="shared" si="8"/>
        <v>Plejeboliger  fortrinsvis til ældre (2006-)</v>
      </c>
      <c r="B149" s="38" t="str">
        <f t="shared" si="8"/>
        <v>2015</v>
      </c>
      <c r="C149" s="3">
        <v>376</v>
      </c>
      <c r="D149" s="19" t="s">
        <v>41</v>
      </c>
      <c r="E149" s="16">
        <v>44</v>
      </c>
      <c r="F149" s="16">
        <v>54</v>
      </c>
      <c r="G149" s="16">
        <v>83</v>
      </c>
      <c r="H149" s="16">
        <v>143</v>
      </c>
      <c r="I149" s="16">
        <v>146</v>
      </c>
      <c r="J149" s="13">
        <f t="shared" si="6"/>
        <v>470</v>
      </c>
      <c r="K149" s="13">
        <f t="shared" si="7"/>
        <v>372</v>
      </c>
    </row>
    <row r="150" spans="1:11" x14ac:dyDescent="0.2">
      <c r="A150" s="38" t="str">
        <f t="shared" si="8"/>
        <v>Plejeboliger  fortrinsvis til ældre (2006-)</v>
      </c>
      <c r="B150" s="38" t="str">
        <f t="shared" si="8"/>
        <v>2015</v>
      </c>
      <c r="C150" s="3">
        <v>390</v>
      </c>
      <c r="D150" s="19" t="s">
        <v>51</v>
      </c>
      <c r="E150" s="16">
        <v>60</v>
      </c>
      <c r="F150" s="16">
        <v>45</v>
      </c>
      <c r="G150" s="16">
        <v>70</v>
      </c>
      <c r="H150" s="16">
        <v>111</v>
      </c>
      <c r="I150" s="16">
        <v>128</v>
      </c>
      <c r="J150" s="13">
        <f t="shared" si="6"/>
        <v>414</v>
      </c>
      <c r="K150" s="13">
        <f t="shared" si="7"/>
        <v>309</v>
      </c>
    </row>
    <row r="151" spans="1:11" x14ac:dyDescent="0.2">
      <c r="A151" s="38" t="str">
        <f t="shared" si="8"/>
        <v>Plejeboliger  fortrinsvis til ældre (2006-)</v>
      </c>
      <c r="B151" s="38" t="str">
        <f t="shared" si="8"/>
        <v>2015</v>
      </c>
      <c r="C151" s="3">
        <v>400</v>
      </c>
      <c r="D151" s="19" t="s">
        <v>33</v>
      </c>
      <c r="E151" s="16">
        <v>42</v>
      </c>
      <c r="F151" s="16">
        <v>64</v>
      </c>
      <c r="G151" s="16">
        <v>74</v>
      </c>
      <c r="H151" s="16">
        <v>75</v>
      </c>
      <c r="I151" s="16">
        <v>91</v>
      </c>
      <c r="J151" s="13">
        <f t="shared" si="6"/>
        <v>346</v>
      </c>
      <c r="K151" s="13">
        <f t="shared" si="7"/>
        <v>240</v>
      </c>
    </row>
    <row r="152" spans="1:11" x14ac:dyDescent="0.2">
      <c r="A152" s="38" t="str">
        <f t="shared" si="8"/>
        <v>Plejeboliger  fortrinsvis til ældre (2006-)</v>
      </c>
      <c r="B152" s="38" t="str">
        <f t="shared" si="8"/>
        <v>2015</v>
      </c>
      <c r="C152" s="3">
        <v>410</v>
      </c>
      <c r="D152" s="19" t="s">
        <v>56</v>
      </c>
      <c r="E152" s="16">
        <v>11</v>
      </c>
      <c r="F152" s="16">
        <v>24</v>
      </c>
      <c r="G152" s="16">
        <v>26</v>
      </c>
      <c r="H152" s="16">
        <v>65</v>
      </c>
      <c r="I152" s="16">
        <v>60</v>
      </c>
      <c r="J152" s="13">
        <f t="shared" si="6"/>
        <v>186</v>
      </c>
      <c r="K152" s="13">
        <f t="shared" si="7"/>
        <v>151</v>
      </c>
    </row>
    <row r="153" spans="1:11" x14ac:dyDescent="0.2">
      <c r="A153" s="38" t="str">
        <f t="shared" si="8"/>
        <v>Plejeboliger  fortrinsvis til ældre (2006-)</v>
      </c>
      <c r="B153" s="38" t="str">
        <f t="shared" si="8"/>
        <v>2015</v>
      </c>
      <c r="C153" s="3">
        <v>420</v>
      </c>
      <c r="D153" s="19" t="s">
        <v>52</v>
      </c>
      <c r="E153" s="16">
        <v>42</v>
      </c>
      <c r="F153" s="16">
        <v>36</v>
      </c>
      <c r="G153" s="16">
        <v>63</v>
      </c>
      <c r="H153" s="16">
        <v>84</v>
      </c>
      <c r="I153" s="16">
        <v>74</v>
      </c>
      <c r="J153" s="13">
        <f t="shared" si="6"/>
        <v>299</v>
      </c>
      <c r="K153" s="13">
        <f t="shared" si="7"/>
        <v>221</v>
      </c>
    </row>
    <row r="154" spans="1:11" x14ac:dyDescent="0.2">
      <c r="A154" s="38" t="str">
        <f t="shared" si="8"/>
        <v>Plejeboliger  fortrinsvis til ældre (2006-)</v>
      </c>
      <c r="B154" s="38" t="str">
        <f t="shared" si="8"/>
        <v>2015</v>
      </c>
      <c r="C154" s="3">
        <v>430</v>
      </c>
      <c r="D154" s="19" t="s">
        <v>53</v>
      </c>
      <c r="E154" s="16">
        <v>30</v>
      </c>
      <c r="F154" s="16">
        <v>76</v>
      </c>
      <c r="G154" s="16">
        <v>106</v>
      </c>
      <c r="H154" s="16">
        <v>54</v>
      </c>
      <c r="I154" s="16">
        <v>111</v>
      </c>
      <c r="J154" s="13">
        <f t="shared" si="6"/>
        <v>377</v>
      </c>
      <c r="K154" s="13">
        <f t="shared" si="7"/>
        <v>271</v>
      </c>
    </row>
    <row r="155" spans="1:11" x14ac:dyDescent="0.2">
      <c r="A155" s="38" t="str">
        <f t="shared" si="8"/>
        <v>Plejeboliger  fortrinsvis til ældre (2006-)</v>
      </c>
      <c r="B155" s="38" t="str">
        <f t="shared" si="8"/>
        <v>2015</v>
      </c>
      <c r="C155" s="3">
        <v>440</v>
      </c>
      <c r="D155" s="19" t="s">
        <v>54</v>
      </c>
      <c r="E155" s="16">
        <v>18</v>
      </c>
      <c r="F155" s="16">
        <v>26</v>
      </c>
      <c r="G155" s="16">
        <v>41</v>
      </c>
      <c r="H155" s="16">
        <v>57</v>
      </c>
      <c r="I155" s="16">
        <v>48</v>
      </c>
      <c r="J155" s="13">
        <f t="shared" si="6"/>
        <v>190</v>
      </c>
      <c r="K155" s="13">
        <f t="shared" si="7"/>
        <v>146</v>
      </c>
    </row>
    <row r="156" spans="1:11" x14ac:dyDescent="0.2">
      <c r="A156" s="38" t="str">
        <f t="shared" si="8"/>
        <v>Plejeboliger  fortrinsvis til ældre (2006-)</v>
      </c>
      <c r="B156" s="38" t="str">
        <f t="shared" si="8"/>
        <v>2015</v>
      </c>
      <c r="C156" s="3">
        <v>450</v>
      </c>
      <c r="D156" s="19" t="s">
        <v>58</v>
      </c>
      <c r="E156" s="16">
        <v>15</v>
      </c>
      <c r="F156" s="16">
        <v>15</v>
      </c>
      <c r="G156" s="16">
        <v>39</v>
      </c>
      <c r="H156" s="16">
        <v>47</v>
      </c>
      <c r="I156" s="16">
        <v>48</v>
      </c>
      <c r="J156" s="13">
        <f t="shared" si="6"/>
        <v>164</v>
      </c>
      <c r="K156" s="13">
        <f t="shared" si="7"/>
        <v>134</v>
      </c>
    </row>
    <row r="157" spans="1:11" x14ac:dyDescent="0.2">
      <c r="A157" s="38" t="str">
        <f t="shared" si="8"/>
        <v>Plejeboliger  fortrinsvis til ældre (2006-)</v>
      </c>
      <c r="B157" s="38" t="str">
        <f t="shared" si="8"/>
        <v>2015</v>
      </c>
      <c r="C157" s="3">
        <v>461</v>
      </c>
      <c r="D157" s="19" t="s">
        <v>59</v>
      </c>
      <c r="E157" s="16">
        <v>89</v>
      </c>
      <c r="F157" s="16">
        <v>85</v>
      </c>
      <c r="G157" s="16">
        <v>168</v>
      </c>
      <c r="H157" s="16">
        <v>286</v>
      </c>
      <c r="I157" s="16">
        <v>661</v>
      </c>
      <c r="J157" s="13">
        <f t="shared" si="6"/>
        <v>1289</v>
      </c>
      <c r="K157" s="13">
        <f t="shared" si="7"/>
        <v>1115</v>
      </c>
    </row>
    <row r="158" spans="1:11" x14ac:dyDescent="0.2">
      <c r="A158" s="38" t="str">
        <f t="shared" si="8"/>
        <v>Plejeboliger  fortrinsvis til ældre (2006-)</v>
      </c>
      <c r="B158" s="38" t="str">
        <f t="shared" si="8"/>
        <v>2015</v>
      </c>
      <c r="C158" s="3">
        <v>479</v>
      </c>
      <c r="D158" s="19" t="s">
        <v>60</v>
      </c>
      <c r="E158" s="16">
        <v>110</v>
      </c>
      <c r="F158" s="16">
        <v>90</v>
      </c>
      <c r="G158" s="16">
        <v>138</v>
      </c>
      <c r="H158" s="16">
        <v>164</v>
      </c>
      <c r="I158" s="16">
        <v>201</v>
      </c>
      <c r="J158" s="13">
        <f t="shared" si="6"/>
        <v>703</v>
      </c>
      <c r="K158" s="13">
        <f t="shared" si="7"/>
        <v>503</v>
      </c>
    </row>
    <row r="159" spans="1:11" x14ac:dyDescent="0.2">
      <c r="A159" s="38" t="str">
        <f t="shared" si="8"/>
        <v>Plejeboliger  fortrinsvis til ældre (2006-)</v>
      </c>
      <c r="B159" s="38" t="str">
        <f t="shared" si="8"/>
        <v>2015</v>
      </c>
      <c r="C159" s="3">
        <v>480</v>
      </c>
      <c r="D159" s="19" t="s">
        <v>57</v>
      </c>
      <c r="E159" s="16">
        <v>29</v>
      </c>
      <c r="F159" s="16">
        <v>32</v>
      </c>
      <c r="G159" s="16">
        <v>43</v>
      </c>
      <c r="H159" s="16">
        <v>53</v>
      </c>
      <c r="I159" s="16">
        <v>55</v>
      </c>
      <c r="J159" s="13">
        <f t="shared" si="6"/>
        <v>212</v>
      </c>
      <c r="K159" s="13">
        <f t="shared" si="7"/>
        <v>151</v>
      </c>
    </row>
    <row r="160" spans="1:11" x14ac:dyDescent="0.2">
      <c r="A160" s="38" t="str">
        <f t="shared" si="8"/>
        <v>Plejeboliger  fortrinsvis til ældre (2006-)</v>
      </c>
      <c r="B160" s="38" t="str">
        <f t="shared" si="8"/>
        <v>2015</v>
      </c>
      <c r="C160" s="3">
        <v>482</v>
      </c>
      <c r="D160" s="19" t="s">
        <v>55</v>
      </c>
      <c r="E160" s="16">
        <v>18</v>
      </c>
      <c r="F160" s="16">
        <v>12</v>
      </c>
      <c r="G160" s="16">
        <v>30</v>
      </c>
      <c r="H160" s="16">
        <v>42</v>
      </c>
      <c r="I160" s="16">
        <v>54</v>
      </c>
      <c r="J160" s="13">
        <f t="shared" si="6"/>
        <v>156</v>
      </c>
      <c r="K160" s="13">
        <f t="shared" si="7"/>
        <v>126</v>
      </c>
    </row>
    <row r="161" spans="1:11" x14ac:dyDescent="0.2">
      <c r="A161" s="38" t="str">
        <f t="shared" si="8"/>
        <v>Plejeboliger  fortrinsvis til ældre (2006-)</v>
      </c>
      <c r="B161" s="38" t="str">
        <f t="shared" si="8"/>
        <v>2015</v>
      </c>
      <c r="C161" s="3">
        <v>492</v>
      </c>
      <c r="D161" s="19" t="s">
        <v>61</v>
      </c>
      <c r="E161" s="16">
        <v>8</v>
      </c>
      <c r="F161" s="16">
        <v>15</v>
      </c>
      <c r="G161" s="16">
        <v>15</v>
      </c>
      <c r="H161" s="16">
        <v>21</v>
      </c>
      <c r="I161" s="16">
        <v>50</v>
      </c>
      <c r="J161" s="13">
        <f t="shared" si="6"/>
        <v>109</v>
      </c>
      <c r="K161" s="13">
        <f t="shared" si="7"/>
        <v>86</v>
      </c>
    </row>
    <row r="162" spans="1:11" x14ac:dyDescent="0.2">
      <c r="A162" s="38" t="str">
        <f t="shared" si="8"/>
        <v>Plejeboliger  fortrinsvis til ældre (2006-)</v>
      </c>
      <c r="B162" s="38" t="str">
        <f t="shared" si="8"/>
        <v>2015</v>
      </c>
      <c r="C162" s="3">
        <v>510</v>
      </c>
      <c r="D162" s="19" t="s">
        <v>66</v>
      </c>
      <c r="E162" s="16">
        <v>52</v>
      </c>
      <c r="F162" s="16">
        <v>57</v>
      </c>
      <c r="G162" s="16">
        <v>70</v>
      </c>
      <c r="H162" s="16">
        <v>98</v>
      </c>
      <c r="I162" s="16">
        <v>112</v>
      </c>
      <c r="J162" s="13">
        <f t="shared" si="6"/>
        <v>389</v>
      </c>
      <c r="K162" s="13">
        <f t="shared" si="7"/>
        <v>280</v>
      </c>
    </row>
    <row r="163" spans="1:11" x14ac:dyDescent="0.2">
      <c r="A163" s="38" t="str">
        <f t="shared" si="8"/>
        <v>Plejeboliger  fortrinsvis til ældre (2006-)</v>
      </c>
      <c r="B163" s="38" t="str">
        <f t="shared" si="8"/>
        <v>2015</v>
      </c>
      <c r="C163" s="3">
        <v>530</v>
      </c>
      <c r="D163" s="19" t="s">
        <v>62</v>
      </c>
      <c r="E163" s="16">
        <v>20</v>
      </c>
      <c r="F163" s="16">
        <v>29</v>
      </c>
      <c r="G163" s="16">
        <v>36</v>
      </c>
      <c r="H163" s="16">
        <v>53</v>
      </c>
      <c r="I163" s="16">
        <v>49</v>
      </c>
      <c r="J163" s="13">
        <f t="shared" si="6"/>
        <v>187</v>
      </c>
      <c r="K163" s="13">
        <f t="shared" si="7"/>
        <v>138</v>
      </c>
    </row>
    <row r="164" spans="1:11" x14ac:dyDescent="0.2">
      <c r="A164" s="38" t="str">
        <f t="shared" si="8"/>
        <v>Plejeboliger  fortrinsvis til ældre (2006-)</v>
      </c>
      <c r="B164" s="38" t="str">
        <f t="shared" si="8"/>
        <v>2015</v>
      </c>
      <c r="C164" s="3">
        <v>540</v>
      </c>
      <c r="D164" s="19" t="s">
        <v>68</v>
      </c>
      <c r="E164" s="16">
        <v>63</v>
      </c>
      <c r="F164" s="16">
        <v>74</v>
      </c>
      <c r="G164" s="16">
        <v>101</v>
      </c>
      <c r="H164" s="16">
        <v>134</v>
      </c>
      <c r="I164" s="16">
        <v>139</v>
      </c>
      <c r="J164" s="13">
        <f t="shared" si="6"/>
        <v>511</v>
      </c>
      <c r="K164" s="13">
        <f t="shared" si="7"/>
        <v>374</v>
      </c>
    </row>
    <row r="165" spans="1:11" x14ac:dyDescent="0.2">
      <c r="A165" s="38" t="str">
        <f t="shared" si="8"/>
        <v>Plejeboliger  fortrinsvis til ældre (2006-)</v>
      </c>
      <c r="B165" s="38" t="str">
        <f t="shared" si="8"/>
        <v>2015</v>
      </c>
      <c r="C165" s="3">
        <v>550</v>
      </c>
      <c r="D165" s="19" t="s">
        <v>69</v>
      </c>
      <c r="E165" s="16">
        <v>29</v>
      </c>
      <c r="F165" s="16">
        <v>36</v>
      </c>
      <c r="G165" s="16">
        <v>58</v>
      </c>
      <c r="H165" s="16">
        <v>101</v>
      </c>
      <c r="I165" s="16">
        <v>93</v>
      </c>
      <c r="J165" s="13">
        <f t="shared" si="6"/>
        <v>317</v>
      </c>
      <c r="K165" s="13">
        <f t="shared" si="7"/>
        <v>252</v>
      </c>
    </row>
    <row r="166" spans="1:11" x14ac:dyDescent="0.2">
      <c r="A166" s="38" t="str">
        <f t="shared" si="8"/>
        <v>Plejeboliger  fortrinsvis til ældre (2006-)</v>
      </c>
      <c r="B166" s="38" t="str">
        <f t="shared" si="8"/>
        <v>2015</v>
      </c>
      <c r="C166" s="3">
        <v>561</v>
      </c>
      <c r="D166" s="19" t="s">
        <v>63</v>
      </c>
      <c r="E166" s="16">
        <v>90</v>
      </c>
      <c r="F166" s="16">
        <v>93</v>
      </c>
      <c r="G166" s="16">
        <v>130</v>
      </c>
      <c r="H166" s="16">
        <v>143</v>
      </c>
      <c r="I166" s="16">
        <v>139</v>
      </c>
      <c r="J166" s="13">
        <f t="shared" si="6"/>
        <v>595</v>
      </c>
      <c r="K166" s="13">
        <f t="shared" si="7"/>
        <v>412</v>
      </c>
    </row>
    <row r="167" spans="1:11" x14ac:dyDescent="0.2">
      <c r="A167" s="38" t="str">
        <f t="shared" si="8"/>
        <v>Plejeboliger  fortrinsvis til ældre (2006-)</v>
      </c>
      <c r="B167" s="38" t="str">
        <f t="shared" si="8"/>
        <v>2015</v>
      </c>
      <c r="C167" s="3">
        <v>563</v>
      </c>
      <c r="D167" s="19" t="s">
        <v>64</v>
      </c>
      <c r="E167" s="16">
        <v>4</v>
      </c>
      <c r="F167" s="16">
        <v>1</v>
      </c>
      <c r="G167" s="16">
        <v>8</v>
      </c>
      <c r="H167" s="16">
        <v>9</v>
      </c>
      <c r="I167" s="16">
        <v>9</v>
      </c>
      <c r="J167" s="13">
        <f t="shared" si="6"/>
        <v>31</v>
      </c>
      <c r="K167" s="13">
        <f t="shared" si="7"/>
        <v>26</v>
      </c>
    </row>
    <row r="168" spans="1:11" x14ac:dyDescent="0.2">
      <c r="A168" s="38" t="str">
        <f t="shared" si="8"/>
        <v>Plejeboliger  fortrinsvis til ældre (2006-)</v>
      </c>
      <c r="B168" s="38" t="str">
        <f t="shared" si="8"/>
        <v>2015</v>
      </c>
      <c r="C168" s="3">
        <v>573</v>
      </c>
      <c r="D168" s="19" t="s">
        <v>70</v>
      </c>
      <c r="E168" s="16">
        <v>36</v>
      </c>
      <c r="F168" s="16">
        <v>49</v>
      </c>
      <c r="G168" s="16">
        <v>81</v>
      </c>
      <c r="H168" s="16">
        <v>99</v>
      </c>
      <c r="I168" s="16">
        <v>110</v>
      </c>
      <c r="J168" s="13">
        <f t="shared" si="6"/>
        <v>375</v>
      </c>
      <c r="K168" s="13">
        <f t="shared" si="7"/>
        <v>290</v>
      </c>
    </row>
    <row r="169" spans="1:11" x14ac:dyDescent="0.2">
      <c r="A169" s="38" t="str">
        <f t="shared" si="8"/>
        <v>Plejeboliger  fortrinsvis til ældre (2006-)</v>
      </c>
      <c r="B169" s="38" t="str">
        <f t="shared" si="8"/>
        <v>2015</v>
      </c>
      <c r="C169" s="3">
        <v>575</v>
      </c>
      <c r="D169" s="19" t="s">
        <v>71</v>
      </c>
      <c r="E169" s="16">
        <v>24</v>
      </c>
      <c r="F169" s="16">
        <v>29</v>
      </c>
      <c r="G169" s="16">
        <v>58</v>
      </c>
      <c r="H169" s="16">
        <v>78</v>
      </c>
      <c r="I169" s="16">
        <v>103</v>
      </c>
      <c r="J169" s="13">
        <f t="shared" si="6"/>
        <v>292</v>
      </c>
      <c r="K169" s="13">
        <f t="shared" si="7"/>
        <v>239</v>
      </c>
    </row>
    <row r="170" spans="1:11" x14ac:dyDescent="0.2">
      <c r="A170" s="38" t="str">
        <f t="shared" si="8"/>
        <v>Plejeboliger  fortrinsvis til ældre (2006-)</v>
      </c>
      <c r="B170" s="38" t="str">
        <f t="shared" si="8"/>
        <v>2015</v>
      </c>
      <c r="C170" s="3">
        <v>580</v>
      </c>
      <c r="D170" s="19" t="s">
        <v>73</v>
      </c>
      <c r="E170" s="16">
        <v>37</v>
      </c>
      <c r="F170" s="16">
        <v>42</v>
      </c>
      <c r="G170" s="16">
        <v>59</v>
      </c>
      <c r="H170" s="16">
        <v>87</v>
      </c>
      <c r="I170" s="16">
        <v>85</v>
      </c>
      <c r="J170" s="13">
        <f t="shared" ref="J170:J203" si="9">SUM(E170:I170)</f>
        <v>310</v>
      </c>
      <c r="K170" s="13">
        <f t="shared" ref="K170:K203" si="10">SUM(G170:I170)</f>
        <v>231</v>
      </c>
    </row>
    <row r="171" spans="1:11" x14ac:dyDescent="0.2">
      <c r="A171" s="38" t="str">
        <f t="shared" ref="A171:B203" si="11">A170</f>
        <v>Plejeboliger  fortrinsvis til ældre (2006-)</v>
      </c>
      <c r="B171" s="38" t="str">
        <f t="shared" si="11"/>
        <v>2015</v>
      </c>
      <c r="C171" s="3">
        <v>607</v>
      </c>
      <c r="D171" s="19" t="s">
        <v>65</v>
      </c>
      <c r="E171" s="16">
        <v>35</v>
      </c>
      <c r="F171" s="16">
        <v>44</v>
      </c>
      <c r="G171" s="16">
        <v>58</v>
      </c>
      <c r="H171" s="16">
        <v>59</v>
      </c>
      <c r="I171" s="16">
        <v>76</v>
      </c>
      <c r="J171" s="13">
        <f t="shared" si="9"/>
        <v>272</v>
      </c>
      <c r="K171" s="13">
        <f t="shared" si="10"/>
        <v>193</v>
      </c>
    </row>
    <row r="172" spans="1:11" x14ac:dyDescent="0.2">
      <c r="A172" s="38" t="str">
        <f t="shared" si="11"/>
        <v>Plejeboliger  fortrinsvis til ældre (2006-)</v>
      </c>
      <c r="B172" s="38" t="str">
        <f t="shared" si="11"/>
        <v>2015</v>
      </c>
      <c r="C172" s="3">
        <v>615</v>
      </c>
      <c r="D172" s="19" t="s">
        <v>76</v>
      </c>
      <c r="E172" s="16">
        <v>52</v>
      </c>
      <c r="F172" s="16">
        <v>62</v>
      </c>
      <c r="G172" s="16">
        <v>99</v>
      </c>
      <c r="H172" s="16">
        <v>122</v>
      </c>
      <c r="I172" s="16">
        <v>139</v>
      </c>
      <c r="J172" s="13">
        <f t="shared" si="9"/>
        <v>474</v>
      </c>
      <c r="K172" s="13">
        <f t="shared" si="10"/>
        <v>360</v>
      </c>
    </row>
    <row r="173" spans="1:11" x14ac:dyDescent="0.2">
      <c r="A173" s="38" t="str">
        <f t="shared" si="11"/>
        <v>Plejeboliger  fortrinsvis til ældre (2006-)</v>
      </c>
      <c r="B173" s="38" t="str">
        <f t="shared" si="11"/>
        <v>2015</v>
      </c>
      <c r="C173" s="3">
        <v>621</v>
      </c>
      <c r="D173" s="19" t="s">
        <v>67</v>
      </c>
      <c r="E173" s="16">
        <v>61</v>
      </c>
      <c r="F173" s="16">
        <v>70</v>
      </c>
      <c r="G173" s="16">
        <v>107</v>
      </c>
      <c r="H173" s="16">
        <v>144</v>
      </c>
      <c r="I173" s="16">
        <v>110</v>
      </c>
      <c r="J173" s="13">
        <f t="shared" si="9"/>
        <v>492</v>
      </c>
      <c r="K173" s="13">
        <f t="shared" si="10"/>
        <v>361</v>
      </c>
    </row>
    <row r="174" spans="1:11" x14ac:dyDescent="0.2">
      <c r="A174" s="38" t="str">
        <f t="shared" si="11"/>
        <v>Plejeboliger  fortrinsvis til ældre (2006-)</v>
      </c>
      <c r="B174" s="38" t="str">
        <f t="shared" si="11"/>
        <v>2015</v>
      </c>
      <c r="C174" s="3">
        <v>630</v>
      </c>
      <c r="D174" s="19" t="s">
        <v>72</v>
      </c>
      <c r="E174" s="16">
        <v>82</v>
      </c>
      <c r="F174" s="16">
        <v>95</v>
      </c>
      <c r="G174" s="16">
        <v>151</v>
      </c>
      <c r="H174" s="16">
        <v>210</v>
      </c>
      <c r="I174" s="16">
        <v>278</v>
      </c>
      <c r="J174" s="13">
        <f t="shared" si="9"/>
        <v>816</v>
      </c>
      <c r="K174" s="13">
        <f t="shared" si="10"/>
        <v>639</v>
      </c>
    </row>
    <row r="175" spans="1:11" x14ac:dyDescent="0.2">
      <c r="A175" s="38" t="str">
        <f t="shared" si="11"/>
        <v>Plejeboliger  fortrinsvis til ældre (2006-)</v>
      </c>
      <c r="B175" s="38" t="str">
        <f t="shared" si="11"/>
        <v>2015</v>
      </c>
      <c r="C175" s="3">
        <v>657</v>
      </c>
      <c r="D175" s="19" t="s">
        <v>85</v>
      </c>
      <c r="E175" s="16">
        <v>80</v>
      </c>
      <c r="F175" s="16">
        <v>65</v>
      </c>
      <c r="G175" s="16">
        <v>126</v>
      </c>
      <c r="H175" s="16">
        <v>160</v>
      </c>
      <c r="I175" s="16">
        <v>216</v>
      </c>
      <c r="J175" s="13">
        <f t="shared" si="9"/>
        <v>647</v>
      </c>
      <c r="K175" s="13">
        <f t="shared" si="10"/>
        <v>502</v>
      </c>
    </row>
    <row r="176" spans="1:11" x14ac:dyDescent="0.2">
      <c r="A176" s="38" t="str">
        <f t="shared" si="11"/>
        <v>Plejeboliger  fortrinsvis til ældre (2006-)</v>
      </c>
      <c r="B176" s="38" t="str">
        <f t="shared" si="11"/>
        <v>2015</v>
      </c>
      <c r="C176" s="3">
        <v>661</v>
      </c>
      <c r="D176" s="19" t="s">
        <v>86</v>
      </c>
      <c r="E176" s="16">
        <v>53</v>
      </c>
      <c r="F176" s="16">
        <v>57</v>
      </c>
      <c r="G176" s="16">
        <v>88</v>
      </c>
      <c r="H176" s="16">
        <v>116</v>
      </c>
      <c r="I176" s="16">
        <v>131</v>
      </c>
      <c r="J176" s="13">
        <f t="shared" si="9"/>
        <v>445</v>
      </c>
      <c r="K176" s="13">
        <f t="shared" si="10"/>
        <v>335</v>
      </c>
    </row>
    <row r="177" spans="1:11" x14ac:dyDescent="0.2">
      <c r="A177" s="38" t="str">
        <f t="shared" si="11"/>
        <v>Plejeboliger  fortrinsvis til ældre (2006-)</v>
      </c>
      <c r="B177" s="38" t="str">
        <f t="shared" si="11"/>
        <v>2015</v>
      </c>
      <c r="C177" s="3">
        <v>665</v>
      </c>
      <c r="D177" s="19" t="s">
        <v>88</v>
      </c>
      <c r="E177" s="16">
        <v>15</v>
      </c>
      <c r="F177" s="16">
        <v>15</v>
      </c>
      <c r="G177" s="16">
        <v>41</v>
      </c>
      <c r="H177" s="16">
        <v>43</v>
      </c>
      <c r="I177" s="16">
        <v>36</v>
      </c>
      <c r="J177" s="13">
        <f t="shared" si="9"/>
        <v>150</v>
      </c>
      <c r="K177" s="13">
        <f t="shared" si="10"/>
        <v>120</v>
      </c>
    </row>
    <row r="178" spans="1:11" x14ac:dyDescent="0.2">
      <c r="A178" s="38" t="str">
        <f t="shared" si="11"/>
        <v>Plejeboliger  fortrinsvis til ældre (2006-)</v>
      </c>
      <c r="B178" s="38" t="str">
        <f t="shared" si="11"/>
        <v>2015</v>
      </c>
      <c r="C178" s="3">
        <v>671</v>
      </c>
      <c r="D178" s="19" t="s">
        <v>91</v>
      </c>
      <c r="E178" s="16">
        <v>17</v>
      </c>
      <c r="F178" s="16">
        <v>19</v>
      </c>
      <c r="G178" s="16">
        <v>28</v>
      </c>
      <c r="H178" s="16">
        <v>38</v>
      </c>
      <c r="I178" s="16">
        <v>42</v>
      </c>
      <c r="J178" s="13">
        <f t="shared" si="9"/>
        <v>144</v>
      </c>
      <c r="K178" s="13">
        <f t="shared" si="10"/>
        <v>108</v>
      </c>
    </row>
    <row r="179" spans="1:11" x14ac:dyDescent="0.2">
      <c r="A179" s="38" t="str">
        <f t="shared" si="11"/>
        <v>Plejeboliger  fortrinsvis til ældre (2006-)</v>
      </c>
      <c r="B179" s="38" t="str">
        <f t="shared" si="11"/>
        <v>2015</v>
      </c>
      <c r="C179" s="3">
        <v>706</v>
      </c>
      <c r="D179" s="19" t="s">
        <v>83</v>
      </c>
      <c r="E179" s="16">
        <v>26</v>
      </c>
      <c r="F179" s="16">
        <v>27</v>
      </c>
      <c r="G179" s="16">
        <v>46</v>
      </c>
      <c r="H179" s="16">
        <v>46</v>
      </c>
      <c r="I179" s="16">
        <v>63</v>
      </c>
      <c r="J179" s="13">
        <f t="shared" si="9"/>
        <v>208</v>
      </c>
      <c r="K179" s="13">
        <f t="shared" si="10"/>
        <v>155</v>
      </c>
    </row>
    <row r="180" spans="1:11" x14ac:dyDescent="0.2">
      <c r="A180" s="38" t="str">
        <f t="shared" si="11"/>
        <v>Plejeboliger  fortrinsvis til ældre (2006-)</v>
      </c>
      <c r="B180" s="38" t="str">
        <f t="shared" si="11"/>
        <v>2015</v>
      </c>
      <c r="C180" s="3">
        <v>707</v>
      </c>
      <c r="D180" s="19" t="s">
        <v>77</v>
      </c>
      <c r="E180" s="16">
        <v>31</v>
      </c>
      <c r="F180" s="16">
        <v>32</v>
      </c>
      <c r="G180" s="16">
        <v>46</v>
      </c>
      <c r="H180" s="16">
        <v>70</v>
      </c>
      <c r="I180" s="16">
        <v>85</v>
      </c>
      <c r="J180" s="13">
        <f t="shared" si="9"/>
        <v>264</v>
      </c>
      <c r="K180" s="13">
        <f t="shared" si="10"/>
        <v>201</v>
      </c>
    </row>
    <row r="181" spans="1:11" x14ac:dyDescent="0.2">
      <c r="A181" s="38" t="str">
        <f t="shared" si="11"/>
        <v>Plejeboliger  fortrinsvis til ældre (2006-)</v>
      </c>
      <c r="B181" s="38" t="str">
        <f t="shared" si="11"/>
        <v>2015</v>
      </c>
      <c r="C181" s="3">
        <v>710</v>
      </c>
      <c r="D181" s="19" t="s">
        <v>74</v>
      </c>
      <c r="E181" s="16">
        <v>29</v>
      </c>
      <c r="F181" s="16">
        <v>25</v>
      </c>
      <c r="G181" s="16">
        <v>53</v>
      </c>
      <c r="H181" s="16">
        <v>63</v>
      </c>
      <c r="I181" s="16">
        <v>84</v>
      </c>
      <c r="J181" s="13">
        <f t="shared" si="9"/>
        <v>254</v>
      </c>
      <c r="K181" s="13">
        <f t="shared" si="10"/>
        <v>200</v>
      </c>
    </row>
    <row r="182" spans="1:11" x14ac:dyDescent="0.2">
      <c r="A182" s="38" t="str">
        <f t="shared" si="11"/>
        <v>Plejeboliger  fortrinsvis til ældre (2006-)</v>
      </c>
      <c r="B182" s="38" t="str">
        <f t="shared" si="11"/>
        <v>2015</v>
      </c>
      <c r="C182" s="3">
        <v>727</v>
      </c>
      <c r="D182" s="19" t="s">
        <v>78</v>
      </c>
      <c r="E182" s="16">
        <v>11</v>
      </c>
      <c r="F182" s="16">
        <v>23</v>
      </c>
      <c r="G182" s="16">
        <v>19</v>
      </c>
      <c r="H182" s="16">
        <v>27</v>
      </c>
      <c r="I182" s="16">
        <v>33</v>
      </c>
      <c r="J182" s="13">
        <f t="shared" si="9"/>
        <v>113</v>
      </c>
      <c r="K182" s="13">
        <f t="shared" si="10"/>
        <v>79</v>
      </c>
    </row>
    <row r="183" spans="1:11" x14ac:dyDescent="0.2">
      <c r="A183" s="38" t="str">
        <f t="shared" si="11"/>
        <v>Plejeboliger  fortrinsvis til ældre (2006-)</v>
      </c>
      <c r="B183" s="38" t="str">
        <f t="shared" si="11"/>
        <v>2015</v>
      </c>
      <c r="C183" s="3">
        <v>730</v>
      </c>
      <c r="D183" s="19" t="s">
        <v>79</v>
      </c>
      <c r="E183" s="16">
        <v>168</v>
      </c>
      <c r="F183" s="16">
        <v>170</v>
      </c>
      <c r="G183" s="16">
        <v>210</v>
      </c>
      <c r="H183" s="16">
        <v>250</v>
      </c>
      <c r="I183" s="16">
        <v>295</v>
      </c>
      <c r="J183" s="13">
        <f t="shared" si="9"/>
        <v>1093</v>
      </c>
      <c r="K183" s="13">
        <f t="shared" si="10"/>
        <v>755</v>
      </c>
    </row>
    <row r="184" spans="1:11" x14ac:dyDescent="0.2">
      <c r="A184" s="38" t="str">
        <f t="shared" si="11"/>
        <v>Plejeboliger  fortrinsvis til ældre (2006-)</v>
      </c>
      <c r="B184" s="38" t="str">
        <f t="shared" si="11"/>
        <v>2015</v>
      </c>
      <c r="C184" s="3">
        <v>740</v>
      </c>
      <c r="D184" s="19" t="s">
        <v>81</v>
      </c>
      <c r="E184" s="16">
        <v>54</v>
      </c>
      <c r="F184" s="16">
        <v>68</v>
      </c>
      <c r="G184" s="16">
        <v>113</v>
      </c>
      <c r="H184" s="16">
        <v>133</v>
      </c>
      <c r="I184" s="16">
        <v>171</v>
      </c>
      <c r="J184" s="13">
        <f t="shared" si="9"/>
        <v>539</v>
      </c>
      <c r="K184" s="13">
        <f t="shared" si="10"/>
        <v>417</v>
      </c>
    </row>
    <row r="185" spans="1:11" x14ac:dyDescent="0.2">
      <c r="A185" s="38" t="str">
        <f t="shared" si="11"/>
        <v>Plejeboliger  fortrinsvis til ældre (2006-)</v>
      </c>
      <c r="B185" s="38" t="str">
        <f t="shared" si="11"/>
        <v>2015</v>
      </c>
      <c r="C185" s="3">
        <v>741</v>
      </c>
      <c r="D185" s="19" t="s">
        <v>80</v>
      </c>
      <c r="E185" s="16">
        <v>5</v>
      </c>
      <c r="F185" s="16">
        <v>6</v>
      </c>
      <c r="G185" s="16">
        <v>9</v>
      </c>
      <c r="H185" s="16">
        <v>12</v>
      </c>
      <c r="I185" s="16">
        <v>14</v>
      </c>
      <c r="J185" s="13">
        <f t="shared" si="9"/>
        <v>46</v>
      </c>
      <c r="K185" s="13">
        <f t="shared" si="10"/>
        <v>35</v>
      </c>
    </row>
    <row r="186" spans="1:11" x14ac:dyDescent="0.2">
      <c r="A186" s="38" t="str">
        <f t="shared" si="11"/>
        <v>Plejeboliger  fortrinsvis til ældre (2006-)</v>
      </c>
      <c r="B186" s="38" t="str">
        <f t="shared" si="11"/>
        <v>2015</v>
      </c>
      <c r="C186" s="3">
        <v>746</v>
      </c>
      <c r="D186" s="19" t="s">
        <v>82</v>
      </c>
      <c r="E186" s="16">
        <v>39</v>
      </c>
      <c r="F186" s="16">
        <v>48</v>
      </c>
      <c r="G186" s="16">
        <v>58</v>
      </c>
      <c r="H186" s="16">
        <v>71</v>
      </c>
      <c r="I186" s="16">
        <v>85</v>
      </c>
      <c r="J186" s="13">
        <f t="shared" si="9"/>
        <v>301</v>
      </c>
      <c r="K186" s="13">
        <f t="shared" si="10"/>
        <v>214</v>
      </c>
    </row>
    <row r="187" spans="1:11" x14ac:dyDescent="0.2">
      <c r="A187" s="38" t="str">
        <f t="shared" si="11"/>
        <v>Plejeboliger  fortrinsvis til ældre (2006-)</v>
      </c>
      <c r="B187" s="38" t="str">
        <f t="shared" si="11"/>
        <v>2015</v>
      </c>
      <c r="C187" s="3">
        <v>751</v>
      </c>
      <c r="D187" s="19" t="s">
        <v>84</v>
      </c>
      <c r="E187" s="16">
        <v>257</v>
      </c>
      <c r="F187" s="16">
        <v>228</v>
      </c>
      <c r="G187" s="16">
        <v>378</v>
      </c>
      <c r="H187" s="16">
        <v>491</v>
      </c>
      <c r="I187" s="16">
        <v>562</v>
      </c>
      <c r="J187" s="13">
        <f t="shared" si="9"/>
        <v>1916</v>
      </c>
      <c r="K187" s="13">
        <f t="shared" si="10"/>
        <v>1431</v>
      </c>
    </row>
    <row r="188" spans="1:11" x14ac:dyDescent="0.2">
      <c r="A188" s="38" t="str">
        <f t="shared" si="11"/>
        <v>Plejeboliger  fortrinsvis til ældre (2006-)</v>
      </c>
      <c r="B188" s="38" t="str">
        <f t="shared" si="11"/>
        <v>2015</v>
      </c>
      <c r="C188" s="3">
        <v>756</v>
      </c>
      <c r="D188" s="19" t="s">
        <v>87</v>
      </c>
      <c r="E188" s="16">
        <v>33</v>
      </c>
      <c r="F188" s="16">
        <v>25</v>
      </c>
      <c r="G188" s="16">
        <v>44</v>
      </c>
      <c r="H188" s="16">
        <v>58</v>
      </c>
      <c r="I188" s="16">
        <v>68</v>
      </c>
      <c r="J188" s="13">
        <f t="shared" si="9"/>
        <v>228</v>
      </c>
      <c r="K188" s="13">
        <f t="shared" si="10"/>
        <v>170</v>
      </c>
    </row>
    <row r="189" spans="1:11" x14ac:dyDescent="0.2">
      <c r="A189" s="38" t="str">
        <f t="shared" si="11"/>
        <v>Plejeboliger  fortrinsvis til ældre (2006-)</v>
      </c>
      <c r="B189" s="38" t="str">
        <f t="shared" si="11"/>
        <v>2015</v>
      </c>
      <c r="C189" s="3">
        <v>760</v>
      </c>
      <c r="D189" s="19" t="s">
        <v>89</v>
      </c>
      <c r="E189" s="16">
        <v>51</v>
      </c>
      <c r="F189" s="16">
        <v>55</v>
      </c>
      <c r="G189" s="16">
        <v>84</v>
      </c>
      <c r="H189" s="16">
        <v>111</v>
      </c>
      <c r="I189" s="16">
        <v>126</v>
      </c>
      <c r="J189" s="13">
        <f t="shared" si="9"/>
        <v>427</v>
      </c>
      <c r="K189" s="13">
        <f t="shared" si="10"/>
        <v>321</v>
      </c>
    </row>
    <row r="190" spans="1:11" x14ac:dyDescent="0.2">
      <c r="A190" s="38" t="str">
        <f t="shared" si="11"/>
        <v>Plejeboliger  fortrinsvis til ældre (2006-)</v>
      </c>
      <c r="B190" s="38" t="str">
        <f t="shared" si="11"/>
        <v>2015</v>
      </c>
      <c r="C190" s="3">
        <v>766</v>
      </c>
      <c r="D190" s="19" t="s">
        <v>75</v>
      </c>
      <c r="E190" s="16">
        <v>20</v>
      </c>
      <c r="F190" s="16">
        <v>41</v>
      </c>
      <c r="G190" s="16">
        <v>46</v>
      </c>
      <c r="H190" s="16">
        <v>91</v>
      </c>
      <c r="I190" s="16">
        <v>81</v>
      </c>
      <c r="J190" s="13">
        <f t="shared" si="9"/>
        <v>279</v>
      </c>
      <c r="K190" s="13">
        <f t="shared" si="10"/>
        <v>218</v>
      </c>
    </row>
    <row r="191" spans="1:11" x14ac:dyDescent="0.2">
      <c r="A191" s="38" t="str">
        <f t="shared" si="11"/>
        <v>Plejeboliger  fortrinsvis til ældre (2006-)</v>
      </c>
      <c r="B191" s="38" t="str">
        <f t="shared" si="11"/>
        <v>2015</v>
      </c>
      <c r="C191" s="3">
        <v>773</v>
      </c>
      <c r="D191" s="19" t="s">
        <v>99</v>
      </c>
      <c r="E191" s="16">
        <v>23</v>
      </c>
      <c r="F191" s="16">
        <v>27</v>
      </c>
      <c r="G191" s="16">
        <v>56</v>
      </c>
      <c r="H191" s="16">
        <v>72</v>
      </c>
      <c r="I191" s="16">
        <v>72</v>
      </c>
      <c r="J191" s="13">
        <f t="shared" si="9"/>
        <v>250</v>
      </c>
      <c r="K191" s="13">
        <f t="shared" si="10"/>
        <v>200</v>
      </c>
    </row>
    <row r="192" spans="1:11" x14ac:dyDescent="0.2">
      <c r="A192" s="38" t="str">
        <f t="shared" si="11"/>
        <v>Plejeboliger  fortrinsvis til ældre (2006-)</v>
      </c>
      <c r="B192" s="38" t="str">
        <f t="shared" si="11"/>
        <v>2015</v>
      </c>
      <c r="C192" s="3">
        <v>779</v>
      </c>
      <c r="D192" s="19" t="s">
        <v>90</v>
      </c>
      <c r="E192" s="16">
        <v>54</v>
      </c>
      <c r="F192" s="16">
        <v>53</v>
      </c>
      <c r="G192" s="16">
        <v>89</v>
      </c>
      <c r="H192" s="16">
        <v>114</v>
      </c>
      <c r="I192" s="16">
        <v>144</v>
      </c>
      <c r="J192" s="13">
        <f t="shared" si="9"/>
        <v>454</v>
      </c>
      <c r="K192" s="13">
        <f t="shared" si="10"/>
        <v>347</v>
      </c>
    </row>
    <row r="193" spans="1:11" x14ac:dyDescent="0.2">
      <c r="A193" s="38" t="str">
        <f t="shared" si="11"/>
        <v>Plejeboliger  fortrinsvis til ældre (2006-)</v>
      </c>
      <c r="B193" s="38" t="str">
        <f t="shared" si="11"/>
        <v>2015</v>
      </c>
      <c r="C193" s="3">
        <v>787</v>
      </c>
      <c r="D193" s="19" t="s">
        <v>101</v>
      </c>
      <c r="E193" s="16">
        <v>54</v>
      </c>
      <c r="F193" s="16">
        <v>51</v>
      </c>
      <c r="G193" s="16">
        <v>74</v>
      </c>
      <c r="H193" s="16">
        <v>123</v>
      </c>
      <c r="I193" s="16">
        <v>125</v>
      </c>
      <c r="J193" s="13">
        <f t="shared" si="9"/>
        <v>427</v>
      </c>
      <c r="K193" s="13">
        <f t="shared" si="10"/>
        <v>322</v>
      </c>
    </row>
    <row r="194" spans="1:11" x14ac:dyDescent="0.2">
      <c r="A194" s="38" t="str">
        <f t="shared" si="11"/>
        <v>Plejeboliger  fortrinsvis til ældre (2006-)</v>
      </c>
      <c r="B194" s="38" t="str">
        <f t="shared" si="11"/>
        <v>2015</v>
      </c>
      <c r="C194" s="3">
        <v>791</v>
      </c>
      <c r="D194" s="19" t="s">
        <v>92</v>
      </c>
      <c r="E194" s="16">
        <v>50</v>
      </c>
      <c r="F194" s="16">
        <v>68</v>
      </c>
      <c r="G194" s="16">
        <v>96</v>
      </c>
      <c r="H194" s="16">
        <v>112</v>
      </c>
      <c r="I194" s="16">
        <v>133</v>
      </c>
      <c r="J194" s="13">
        <f t="shared" si="9"/>
        <v>459</v>
      </c>
      <c r="K194" s="13">
        <f t="shared" si="10"/>
        <v>341</v>
      </c>
    </row>
    <row r="195" spans="1:11" x14ac:dyDescent="0.2">
      <c r="A195" s="38" t="str">
        <f t="shared" si="11"/>
        <v>Plejeboliger  fortrinsvis til ældre (2006-)</v>
      </c>
      <c r="B195" s="38" t="str">
        <f t="shared" si="11"/>
        <v>2015</v>
      </c>
      <c r="C195" s="3">
        <v>810</v>
      </c>
      <c r="D195" s="19" t="s">
        <v>93</v>
      </c>
      <c r="E195" s="16">
        <v>19</v>
      </c>
      <c r="F195" s="16">
        <v>27</v>
      </c>
      <c r="G195" s="16">
        <v>65</v>
      </c>
      <c r="H195" s="16">
        <v>80</v>
      </c>
      <c r="I195" s="16">
        <v>87</v>
      </c>
      <c r="J195" s="13">
        <f t="shared" si="9"/>
        <v>278</v>
      </c>
      <c r="K195" s="13">
        <f t="shared" si="10"/>
        <v>232</v>
      </c>
    </row>
    <row r="196" spans="1:11" x14ac:dyDescent="0.2">
      <c r="A196" s="38" t="str">
        <f t="shared" si="11"/>
        <v>Plejeboliger  fortrinsvis til ældre (2006-)</v>
      </c>
      <c r="B196" s="38" t="str">
        <f t="shared" si="11"/>
        <v>2015</v>
      </c>
      <c r="C196" s="3">
        <v>813</v>
      </c>
      <c r="D196" s="19" t="s">
        <v>94</v>
      </c>
      <c r="E196" s="16">
        <v>72</v>
      </c>
      <c r="F196" s="16">
        <v>79</v>
      </c>
      <c r="G196" s="16">
        <v>152</v>
      </c>
      <c r="H196" s="16">
        <v>191</v>
      </c>
      <c r="I196" s="16">
        <v>177</v>
      </c>
      <c r="J196" s="13">
        <f t="shared" si="9"/>
        <v>671</v>
      </c>
      <c r="K196" s="13">
        <f t="shared" si="10"/>
        <v>520</v>
      </c>
    </row>
    <row r="197" spans="1:11" x14ac:dyDescent="0.2">
      <c r="A197" s="38" t="str">
        <f t="shared" si="11"/>
        <v>Plejeboliger  fortrinsvis til ældre (2006-)</v>
      </c>
      <c r="B197" s="38" t="str">
        <f t="shared" si="11"/>
        <v>2015</v>
      </c>
      <c r="C197" s="3">
        <v>820</v>
      </c>
      <c r="D197" s="19" t="s">
        <v>102</v>
      </c>
      <c r="E197" s="16">
        <v>34</v>
      </c>
      <c r="F197" s="16">
        <v>48</v>
      </c>
      <c r="G197" s="16">
        <v>83</v>
      </c>
      <c r="H197" s="16">
        <v>115</v>
      </c>
      <c r="I197" s="16">
        <v>143</v>
      </c>
      <c r="J197" s="13">
        <f t="shared" si="9"/>
        <v>423</v>
      </c>
      <c r="K197" s="13">
        <f t="shared" si="10"/>
        <v>341</v>
      </c>
    </row>
    <row r="198" spans="1:11" x14ac:dyDescent="0.2">
      <c r="A198" s="38" t="str">
        <f t="shared" si="11"/>
        <v>Plejeboliger  fortrinsvis til ældre (2006-)</v>
      </c>
      <c r="B198" s="38" t="str">
        <f t="shared" si="11"/>
        <v>2015</v>
      </c>
      <c r="C198" s="3">
        <v>825</v>
      </c>
      <c r="D198" s="19" t="s">
        <v>97</v>
      </c>
      <c r="E198" s="16">
        <v>4</v>
      </c>
      <c r="F198" s="16">
        <v>3</v>
      </c>
      <c r="G198" s="16">
        <v>7</v>
      </c>
      <c r="H198" s="16">
        <v>9</v>
      </c>
      <c r="I198" s="16">
        <v>6</v>
      </c>
      <c r="J198" s="13">
        <f t="shared" si="9"/>
        <v>29</v>
      </c>
      <c r="K198" s="13">
        <f t="shared" si="10"/>
        <v>22</v>
      </c>
    </row>
    <row r="199" spans="1:11" x14ac:dyDescent="0.2">
      <c r="A199" s="38" t="str">
        <f t="shared" si="11"/>
        <v>Plejeboliger  fortrinsvis til ældre (2006-)</v>
      </c>
      <c r="B199" s="38" t="str">
        <f t="shared" si="11"/>
        <v>2015</v>
      </c>
      <c r="C199" s="3">
        <v>840</v>
      </c>
      <c r="D199" s="19" t="s">
        <v>100</v>
      </c>
      <c r="E199" s="16">
        <v>26</v>
      </c>
      <c r="F199" s="16">
        <v>35</v>
      </c>
      <c r="G199" s="16">
        <v>44</v>
      </c>
      <c r="H199" s="16">
        <v>77</v>
      </c>
      <c r="I199" s="16">
        <v>68</v>
      </c>
      <c r="J199" s="13">
        <f t="shared" si="9"/>
        <v>250</v>
      </c>
      <c r="K199" s="13">
        <f t="shared" si="10"/>
        <v>189</v>
      </c>
    </row>
    <row r="200" spans="1:11" x14ac:dyDescent="0.2">
      <c r="A200" s="38" t="str">
        <f t="shared" si="11"/>
        <v>Plejeboliger  fortrinsvis til ældre (2006-)</v>
      </c>
      <c r="B200" s="38" t="str">
        <f t="shared" si="11"/>
        <v>2015</v>
      </c>
      <c r="C200" s="3">
        <v>846</v>
      </c>
      <c r="D200" s="19" t="s">
        <v>98</v>
      </c>
      <c r="E200" s="16">
        <v>43</v>
      </c>
      <c r="F200" s="16">
        <v>49</v>
      </c>
      <c r="G200" s="16">
        <v>77</v>
      </c>
      <c r="H200" s="16">
        <v>91</v>
      </c>
      <c r="I200" s="16">
        <v>102</v>
      </c>
      <c r="J200" s="13">
        <f t="shared" si="9"/>
        <v>362</v>
      </c>
      <c r="K200" s="13">
        <f t="shared" si="10"/>
        <v>270</v>
      </c>
    </row>
    <row r="201" spans="1:11" x14ac:dyDescent="0.2">
      <c r="A201" s="38" t="str">
        <f t="shared" si="11"/>
        <v>Plejeboliger  fortrinsvis til ældre (2006-)</v>
      </c>
      <c r="B201" s="38" t="str">
        <f t="shared" si="11"/>
        <v>2015</v>
      </c>
      <c r="C201" s="3">
        <v>849</v>
      </c>
      <c r="D201" s="19" t="s">
        <v>96</v>
      </c>
      <c r="E201" s="16">
        <v>23</v>
      </c>
      <c r="F201" s="16">
        <v>19</v>
      </c>
      <c r="G201" s="16">
        <v>37</v>
      </c>
      <c r="H201" s="16">
        <v>67</v>
      </c>
      <c r="I201" s="16">
        <v>55</v>
      </c>
      <c r="J201" s="13">
        <f t="shared" si="9"/>
        <v>201</v>
      </c>
      <c r="K201" s="13">
        <f t="shared" si="10"/>
        <v>159</v>
      </c>
    </row>
    <row r="202" spans="1:11" x14ac:dyDescent="0.2">
      <c r="A202" s="38" t="str">
        <f t="shared" si="11"/>
        <v>Plejeboliger  fortrinsvis til ældre (2006-)</v>
      </c>
      <c r="B202" s="38" t="str">
        <f t="shared" si="11"/>
        <v>2015</v>
      </c>
      <c r="C202" s="3">
        <v>851</v>
      </c>
      <c r="D202" s="19" t="s">
        <v>103</v>
      </c>
      <c r="E202" s="16">
        <v>147</v>
      </c>
      <c r="F202" s="16">
        <v>154</v>
      </c>
      <c r="G202" s="16">
        <v>243</v>
      </c>
      <c r="H202" s="16">
        <v>347</v>
      </c>
      <c r="I202" s="16">
        <v>413</v>
      </c>
      <c r="J202" s="13">
        <f t="shared" si="9"/>
        <v>1304</v>
      </c>
      <c r="K202" s="13">
        <f t="shared" si="10"/>
        <v>1003</v>
      </c>
    </row>
    <row r="203" spans="1:11" x14ac:dyDescent="0.2">
      <c r="A203" s="38" t="str">
        <f t="shared" si="11"/>
        <v>Plejeboliger  fortrinsvis til ældre (2006-)</v>
      </c>
      <c r="B203" s="38" t="str">
        <f t="shared" si="11"/>
        <v>2015</v>
      </c>
      <c r="C203" s="3">
        <v>860</v>
      </c>
      <c r="D203" s="19" t="s">
        <v>95</v>
      </c>
      <c r="E203" s="16">
        <v>36</v>
      </c>
      <c r="F203" s="16">
        <v>67</v>
      </c>
      <c r="G203" s="16">
        <v>106</v>
      </c>
      <c r="H203" s="16">
        <v>149</v>
      </c>
      <c r="I203" s="16">
        <v>164</v>
      </c>
      <c r="J203" s="13">
        <f t="shared" si="9"/>
        <v>522</v>
      </c>
      <c r="K203" s="13">
        <f t="shared" si="10"/>
        <v>419</v>
      </c>
    </row>
    <row r="205" spans="1:11" x14ac:dyDescent="0.2">
      <c r="E205" s="15" t="s">
        <v>188</v>
      </c>
      <c r="F205" s="15" t="s">
        <v>125</v>
      </c>
      <c r="G205" s="15" t="s">
        <v>126</v>
      </c>
      <c r="H205" s="15" t="s">
        <v>127</v>
      </c>
      <c r="I205" s="15" t="s">
        <v>128</v>
      </c>
      <c r="J205" s="15" t="s">
        <v>2</v>
      </c>
      <c r="K205" s="15" t="s">
        <v>3</v>
      </c>
    </row>
    <row r="206" spans="1:11" x14ac:dyDescent="0.2">
      <c r="A206" s="19" t="s">
        <v>192</v>
      </c>
      <c r="B206" s="19" t="s">
        <v>133</v>
      </c>
      <c r="C206" s="15"/>
      <c r="D206" s="19" t="s">
        <v>135</v>
      </c>
      <c r="E206" s="16">
        <v>63</v>
      </c>
      <c r="F206" s="16">
        <v>65</v>
      </c>
      <c r="G206" s="16">
        <v>119</v>
      </c>
      <c r="H206" s="16">
        <v>159</v>
      </c>
      <c r="I206" s="16">
        <v>204</v>
      </c>
      <c r="J206" s="13">
        <f>SUM(E206:I206)</f>
        <v>610</v>
      </c>
      <c r="K206" s="13">
        <f>SUM(G206:I206)</f>
        <v>482</v>
      </c>
    </row>
    <row r="207" spans="1:11" x14ac:dyDescent="0.2">
      <c r="A207" s="38" t="str">
        <f>A206</f>
        <v>Friplejeboliger (2009-)</v>
      </c>
      <c r="B207" s="38" t="str">
        <f>B206</f>
        <v>2015</v>
      </c>
      <c r="C207" s="3">
        <v>101</v>
      </c>
      <c r="D207" s="19" t="s">
        <v>5</v>
      </c>
      <c r="E207" s="16">
        <v>2</v>
      </c>
      <c r="F207" s="16">
        <v>5</v>
      </c>
      <c r="G207" s="16">
        <v>7</v>
      </c>
      <c r="H207" s="16">
        <v>11</v>
      </c>
      <c r="I207" s="16">
        <v>11</v>
      </c>
      <c r="J207" s="13">
        <f t="shared" ref="J207:J270" si="12">SUM(E207:I207)</f>
        <v>36</v>
      </c>
      <c r="K207" s="13">
        <f t="shared" ref="K207:K270" si="13">SUM(G207:I207)</f>
        <v>29</v>
      </c>
    </row>
    <row r="208" spans="1:11" x14ac:dyDescent="0.2">
      <c r="A208" s="38" t="str">
        <f t="shared" ref="A208:B271" si="14">A207</f>
        <v>Friplejeboliger (2009-)</v>
      </c>
      <c r="B208" s="38" t="str">
        <f t="shared" si="14"/>
        <v>2015</v>
      </c>
      <c r="C208" s="3">
        <v>147</v>
      </c>
      <c r="D208" s="19" t="s">
        <v>6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3">
        <f t="shared" si="12"/>
        <v>0</v>
      </c>
      <c r="K208" s="13">
        <f t="shared" si="13"/>
        <v>0</v>
      </c>
    </row>
    <row r="209" spans="1:11" x14ac:dyDescent="0.2">
      <c r="A209" s="38" t="str">
        <f t="shared" si="14"/>
        <v>Friplejeboliger (2009-)</v>
      </c>
      <c r="B209" s="38" t="str">
        <f t="shared" si="14"/>
        <v>2015</v>
      </c>
      <c r="C209" s="3">
        <v>151</v>
      </c>
      <c r="D209" s="19" t="s">
        <v>10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3">
        <f t="shared" si="12"/>
        <v>0</v>
      </c>
      <c r="K209" s="13">
        <f t="shared" si="13"/>
        <v>0</v>
      </c>
    </row>
    <row r="210" spans="1:11" x14ac:dyDescent="0.2">
      <c r="A210" s="38" t="str">
        <f t="shared" si="14"/>
        <v>Friplejeboliger (2009-)</v>
      </c>
      <c r="B210" s="38" t="str">
        <f t="shared" si="14"/>
        <v>2015</v>
      </c>
      <c r="C210" s="3">
        <v>153</v>
      </c>
      <c r="D210" s="19" t="s">
        <v>11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3">
        <f t="shared" si="12"/>
        <v>0</v>
      </c>
      <c r="K210" s="13">
        <f t="shared" si="13"/>
        <v>0</v>
      </c>
    </row>
    <row r="211" spans="1:11" x14ac:dyDescent="0.2">
      <c r="A211" s="38" t="str">
        <f t="shared" si="14"/>
        <v>Friplejeboliger (2009-)</v>
      </c>
      <c r="B211" s="38" t="str">
        <f t="shared" si="14"/>
        <v>2015</v>
      </c>
      <c r="C211" s="3">
        <v>155</v>
      </c>
      <c r="D211" s="19" t="s">
        <v>7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3">
        <f t="shared" si="12"/>
        <v>0</v>
      </c>
      <c r="K211" s="13">
        <f t="shared" si="13"/>
        <v>0</v>
      </c>
    </row>
    <row r="212" spans="1:11" x14ac:dyDescent="0.2">
      <c r="A212" s="38" t="str">
        <f t="shared" si="14"/>
        <v>Friplejeboliger (2009-)</v>
      </c>
      <c r="B212" s="38" t="str">
        <f t="shared" si="14"/>
        <v>2015</v>
      </c>
      <c r="C212" s="3">
        <v>157</v>
      </c>
      <c r="D212" s="19" t="s">
        <v>12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3">
        <f t="shared" si="12"/>
        <v>0</v>
      </c>
      <c r="K212" s="13">
        <f t="shared" si="13"/>
        <v>0</v>
      </c>
    </row>
    <row r="213" spans="1:11" x14ac:dyDescent="0.2">
      <c r="A213" s="38" t="str">
        <f t="shared" si="14"/>
        <v>Friplejeboliger (2009-)</v>
      </c>
      <c r="B213" s="38" t="str">
        <f t="shared" si="14"/>
        <v>2015</v>
      </c>
      <c r="C213" s="3">
        <v>159</v>
      </c>
      <c r="D213" s="19" t="s">
        <v>13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3">
        <f t="shared" si="12"/>
        <v>0</v>
      </c>
      <c r="K213" s="13">
        <f t="shared" si="13"/>
        <v>0</v>
      </c>
    </row>
    <row r="214" spans="1:11" x14ac:dyDescent="0.2">
      <c r="A214" s="38" t="str">
        <f t="shared" si="14"/>
        <v>Friplejeboliger (2009-)</v>
      </c>
      <c r="B214" s="38" t="str">
        <f t="shared" si="14"/>
        <v>2015</v>
      </c>
      <c r="C214" s="3">
        <v>161</v>
      </c>
      <c r="D214" s="19" t="s">
        <v>14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3">
        <f t="shared" si="12"/>
        <v>0</v>
      </c>
      <c r="K214" s="13">
        <f t="shared" si="13"/>
        <v>0</v>
      </c>
    </row>
    <row r="215" spans="1:11" x14ac:dyDescent="0.2">
      <c r="A215" s="38" t="str">
        <f t="shared" si="14"/>
        <v>Friplejeboliger (2009-)</v>
      </c>
      <c r="B215" s="38" t="str">
        <f t="shared" si="14"/>
        <v>2015</v>
      </c>
      <c r="C215" s="3">
        <v>163</v>
      </c>
      <c r="D215" s="19" t="s">
        <v>15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3">
        <f t="shared" si="12"/>
        <v>0</v>
      </c>
      <c r="K215" s="13">
        <f t="shared" si="13"/>
        <v>0</v>
      </c>
    </row>
    <row r="216" spans="1:11" x14ac:dyDescent="0.2">
      <c r="A216" s="38" t="str">
        <f t="shared" si="14"/>
        <v>Friplejeboliger (2009-)</v>
      </c>
      <c r="B216" s="38" t="str">
        <f t="shared" si="14"/>
        <v>2015</v>
      </c>
      <c r="C216" s="3">
        <v>165</v>
      </c>
      <c r="D216" s="19" t="s">
        <v>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3">
        <f t="shared" si="12"/>
        <v>0</v>
      </c>
      <c r="K216" s="13">
        <f t="shared" si="13"/>
        <v>0</v>
      </c>
    </row>
    <row r="217" spans="1:11" x14ac:dyDescent="0.2">
      <c r="A217" s="38" t="str">
        <f t="shared" si="14"/>
        <v>Friplejeboliger (2009-)</v>
      </c>
      <c r="B217" s="38" t="str">
        <f t="shared" si="14"/>
        <v>2015</v>
      </c>
      <c r="C217" s="3">
        <v>167</v>
      </c>
      <c r="D217" s="19" t="s">
        <v>16</v>
      </c>
      <c r="E217" s="16">
        <v>2</v>
      </c>
      <c r="F217" s="16">
        <v>0</v>
      </c>
      <c r="G217" s="16">
        <v>1</v>
      </c>
      <c r="H217" s="16">
        <v>1</v>
      </c>
      <c r="I217" s="16">
        <v>0</v>
      </c>
      <c r="J217" s="13">
        <f t="shared" si="12"/>
        <v>4</v>
      </c>
      <c r="K217" s="13">
        <f t="shared" si="13"/>
        <v>2</v>
      </c>
    </row>
    <row r="218" spans="1:11" x14ac:dyDescent="0.2">
      <c r="A218" s="38" t="str">
        <f t="shared" si="14"/>
        <v>Friplejeboliger (2009-)</v>
      </c>
      <c r="B218" s="38" t="str">
        <f t="shared" si="14"/>
        <v>2015</v>
      </c>
      <c r="C218" s="3">
        <v>169</v>
      </c>
      <c r="D218" s="19" t="s">
        <v>17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3">
        <f t="shared" si="12"/>
        <v>0</v>
      </c>
      <c r="K218" s="13">
        <f t="shared" si="13"/>
        <v>0</v>
      </c>
    </row>
    <row r="219" spans="1:11" x14ac:dyDescent="0.2">
      <c r="A219" s="38" t="str">
        <f t="shared" si="14"/>
        <v>Friplejeboliger (2009-)</v>
      </c>
      <c r="B219" s="38" t="str">
        <f t="shared" si="14"/>
        <v>2015</v>
      </c>
      <c r="C219" s="3">
        <v>173</v>
      </c>
      <c r="D219" s="19" t="s">
        <v>19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3">
        <f t="shared" si="12"/>
        <v>0</v>
      </c>
      <c r="K219" s="13">
        <f t="shared" si="13"/>
        <v>0</v>
      </c>
    </row>
    <row r="220" spans="1:11" x14ac:dyDescent="0.2">
      <c r="A220" s="38" t="str">
        <f t="shared" si="14"/>
        <v>Friplejeboliger (2009-)</v>
      </c>
      <c r="B220" s="38" t="str">
        <f t="shared" si="14"/>
        <v>2015</v>
      </c>
      <c r="C220" s="3">
        <v>175</v>
      </c>
      <c r="D220" s="19" t="s">
        <v>20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3">
        <f t="shared" si="12"/>
        <v>0</v>
      </c>
      <c r="K220" s="13">
        <f t="shared" si="13"/>
        <v>0</v>
      </c>
    </row>
    <row r="221" spans="1:11" x14ac:dyDescent="0.2">
      <c r="A221" s="38" t="str">
        <f t="shared" si="14"/>
        <v>Friplejeboliger (2009-)</v>
      </c>
      <c r="B221" s="38" t="str">
        <f t="shared" si="14"/>
        <v>2015</v>
      </c>
      <c r="C221" s="3">
        <v>183</v>
      </c>
      <c r="D221" s="19" t="s">
        <v>18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3">
        <f t="shared" si="12"/>
        <v>0</v>
      </c>
      <c r="K221" s="13">
        <f t="shared" si="13"/>
        <v>0</v>
      </c>
    </row>
    <row r="222" spans="1:11" x14ac:dyDescent="0.2">
      <c r="A222" s="38" t="str">
        <f t="shared" si="14"/>
        <v>Friplejeboliger (2009-)</v>
      </c>
      <c r="B222" s="38" t="str">
        <f t="shared" si="14"/>
        <v>2015</v>
      </c>
      <c r="C222" s="3">
        <v>185</v>
      </c>
      <c r="D222" s="19" t="s">
        <v>8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3">
        <f t="shared" si="12"/>
        <v>0</v>
      </c>
      <c r="K222" s="13">
        <f t="shared" si="13"/>
        <v>0</v>
      </c>
    </row>
    <row r="223" spans="1:11" x14ac:dyDescent="0.2">
      <c r="A223" s="38" t="str">
        <f t="shared" si="14"/>
        <v>Friplejeboliger (2009-)</v>
      </c>
      <c r="B223" s="38" t="str">
        <f t="shared" si="14"/>
        <v>2015</v>
      </c>
      <c r="C223" s="3">
        <v>187</v>
      </c>
      <c r="D223" s="19" t="s">
        <v>21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3">
        <f t="shared" si="12"/>
        <v>0</v>
      </c>
      <c r="K223" s="13">
        <f t="shared" si="13"/>
        <v>0</v>
      </c>
    </row>
    <row r="224" spans="1:11" x14ac:dyDescent="0.2">
      <c r="A224" s="38" t="str">
        <f t="shared" si="14"/>
        <v>Friplejeboliger (2009-)</v>
      </c>
      <c r="B224" s="38" t="str">
        <f t="shared" si="14"/>
        <v>2015</v>
      </c>
      <c r="C224" s="3">
        <v>190</v>
      </c>
      <c r="D224" s="19" t="s">
        <v>26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3">
        <f t="shared" si="12"/>
        <v>0</v>
      </c>
      <c r="K224" s="13">
        <f t="shared" si="13"/>
        <v>0</v>
      </c>
    </row>
    <row r="225" spans="1:11" x14ac:dyDescent="0.2">
      <c r="A225" s="38" t="str">
        <f t="shared" si="14"/>
        <v>Friplejeboliger (2009-)</v>
      </c>
      <c r="B225" s="38" t="str">
        <f t="shared" si="14"/>
        <v>2015</v>
      </c>
      <c r="C225" s="3">
        <v>201</v>
      </c>
      <c r="D225" s="19" t="s">
        <v>22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3">
        <f t="shared" si="12"/>
        <v>0</v>
      </c>
      <c r="K225" s="13">
        <f t="shared" si="13"/>
        <v>0</v>
      </c>
    </row>
    <row r="226" spans="1:11" x14ac:dyDescent="0.2">
      <c r="A226" s="38" t="str">
        <f t="shared" si="14"/>
        <v>Friplejeboliger (2009-)</v>
      </c>
      <c r="B226" s="38" t="str">
        <f t="shared" si="14"/>
        <v>2015</v>
      </c>
      <c r="C226" s="3">
        <v>210</v>
      </c>
      <c r="D226" s="19" t="s">
        <v>24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3">
        <f t="shared" si="12"/>
        <v>0</v>
      </c>
      <c r="K226" s="13">
        <f t="shared" si="13"/>
        <v>0</v>
      </c>
    </row>
    <row r="227" spans="1:11" x14ac:dyDescent="0.2">
      <c r="A227" s="38" t="str">
        <f t="shared" si="14"/>
        <v>Friplejeboliger (2009-)</v>
      </c>
      <c r="B227" s="38" t="str">
        <f t="shared" si="14"/>
        <v>2015</v>
      </c>
      <c r="C227" s="3">
        <v>217</v>
      </c>
      <c r="D227" s="19" t="s">
        <v>29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3">
        <f t="shared" si="12"/>
        <v>0</v>
      </c>
      <c r="K227" s="13">
        <f t="shared" si="13"/>
        <v>0</v>
      </c>
    </row>
    <row r="228" spans="1:11" x14ac:dyDescent="0.2">
      <c r="A228" s="38" t="str">
        <f t="shared" si="14"/>
        <v>Friplejeboliger (2009-)</v>
      </c>
      <c r="B228" s="38" t="str">
        <f t="shared" si="14"/>
        <v>2015</v>
      </c>
      <c r="C228" s="3">
        <v>219</v>
      </c>
      <c r="D228" s="19" t="s">
        <v>30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3">
        <f t="shared" si="12"/>
        <v>0</v>
      </c>
      <c r="K228" s="13">
        <f t="shared" si="13"/>
        <v>0</v>
      </c>
    </row>
    <row r="229" spans="1:11" x14ac:dyDescent="0.2">
      <c r="A229" s="38" t="str">
        <f t="shared" si="14"/>
        <v>Friplejeboliger (2009-)</v>
      </c>
      <c r="B229" s="38" t="str">
        <f t="shared" si="14"/>
        <v>2015</v>
      </c>
      <c r="C229" s="3">
        <v>223</v>
      </c>
      <c r="D229" s="19" t="s">
        <v>31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3">
        <f t="shared" si="12"/>
        <v>0</v>
      </c>
      <c r="K229" s="13">
        <f t="shared" si="13"/>
        <v>0</v>
      </c>
    </row>
    <row r="230" spans="1:11" x14ac:dyDescent="0.2">
      <c r="A230" s="38" t="str">
        <f t="shared" si="14"/>
        <v>Friplejeboliger (2009-)</v>
      </c>
      <c r="B230" s="38" t="str">
        <f t="shared" si="14"/>
        <v>2015</v>
      </c>
      <c r="C230" s="3">
        <v>230</v>
      </c>
      <c r="D230" s="19" t="s">
        <v>32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3">
        <f t="shared" si="12"/>
        <v>0</v>
      </c>
      <c r="K230" s="13">
        <f t="shared" si="13"/>
        <v>0</v>
      </c>
    </row>
    <row r="231" spans="1:11" x14ac:dyDescent="0.2">
      <c r="A231" s="38" t="str">
        <f t="shared" si="14"/>
        <v>Friplejeboliger (2009-)</v>
      </c>
      <c r="B231" s="38" t="str">
        <f t="shared" si="14"/>
        <v>2015</v>
      </c>
      <c r="C231" s="3">
        <v>240</v>
      </c>
      <c r="D231" s="19" t="s">
        <v>23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3">
        <f t="shared" si="12"/>
        <v>0</v>
      </c>
      <c r="K231" s="13">
        <f t="shared" si="13"/>
        <v>0</v>
      </c>
    </row>
    <row r="232" spans="1:11" x14ac:dyDescent="0.2">
      <c r="A232" s="38" t="str">
        <f t="shared" si="14"/>
        <v>Friplejeboliger (2009-)</v>
      </c>
      <c r="B232" s="38" t="str">
        <f t="shared" si="14"/>
        <v>2015</v>
      </c>
      <c r="C232" s="3">
        <v>250</v>
      </c>
      <c r="D232" s="19" t="s">
        <v>25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3">
        <f t="shared" si="12"/>
        <v>0</v>
      </c>
      <c r="K232" s="13">
        <f t="shared" si="13"/>
        <v>0</v>
      </c>
    </row>
    <row r="233" spans="1:11" x14ac:dyDescent="0.2">
      <c r="A233" s="38" t="str">
        <f t="shared" si="14"/>
        <v>Friplejeboliger (2009-)</v>
      </c>
      <c r="B233" s="38" t="str">
        <f t="shared" si="14"/>
        <v>2015</v>
      </c>
      <c r="C233" s="3">
        <v>253</v>
      </c>
      <c r="D233" s="19" t="s">
        <v>35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3">
        <f t="shared" si="12"/>
        <v>0</v>
      </c>
      <c r="K233" s="13">
        <f t="shared" si="13"/>
        <v>0</v>
      </c>
    </row>
    <row r="234" spans="1:11" x14ac:dyDescent="0.2">
      <c r="A234" s="38" t="str">
        <f t="shared" si="14"/>
        <v>Friplejeboliger (2009-)</v>
      </c>
      <c r="B234" s="38" t="str">
        <f t="shared" si="14"/>
        <v>2015</v>
      </c>
      <c r="C234" s="3">
        <v>259</v>
      </c>
      <c r="D234" s="19" t="s">
        <v>36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3">
        <f t="shared" si="12"/>
        <v>0</v>
      </c>
      <c r="K234" s="13">
        <f t="shared" si="13"/>
        <v>0</v>
      </c>
    </row>
    <row r="235" spans="1:11" x14ac:dyDescent="0.2">
      <c r="A235" s="38" t="str">
        <f t="shared" si="14"/>
        <v>Friplejeboliger (2009-)</v>
      </c>
      <c r="B235" s="38" t="str">
        <f t="shared" si="14"/>
        <v>2015</v>
      </c>
      <c r="C235" s="3">
        <v>260</v>
      </c>
      <c r="D235" s="19" t="s">
        <v>28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3">
        <f t="shared" si="12"/>
        <v>0</v>
      </c>
      <c r="K235" s="13">
        <f t="shared" si="13"/>
        <v>0</v>
      </c>
    </row>
    <row r="236" spans="1:11" x14ac:dyDescent="0.2">
      <c r="A236" s="38" t="str">
        <f t="shared" si="14"/>
        <v>Friplejeboliger (2009-)</v>
      </c>
      <c r="B236" s="38" t="str">
        <f t="shared" si="14"/>
        <v>2015</v>
      </c>
      <c r="C236" s="3">
        <v>265</v>
      </c>
      <c r="D236" s="19" t="s">
        <v>38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3">
        <f t="shared" si="12"/>
        <v>0</v>
      </c>
      <c r="K236" s="13">
        <f t="shared" si="13"/>
        <v>0</v>
      </c>
    </row>
    <row r="237" spans="1:11" x14ac:dyDescent="0.2">
      <c r="A237" s="38" t="str">
        <f t="shared" si="14"/>
        <v>Friplejeboliger (2009-)</v>
      </c>
      <c r="B237" s="38" t="str">
        <f t="shared" si="14"/>
        <v>2015</v>
      </c>
      <c r="C237" s="3">
        <v>269</v>
      </c>
      <c r="D237" s="19" t="s">
        <v>39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3">
        <f t="shared" si="12"/>
        <v>0</v>
      </c>
      <c r="K237" s="13">
        <f t="shared" si="13"/>
        <v>0</v>
      </c>
    </row>
    <row r="238" spans="1:11" x14ac:dyDescent="0.2">
      <c r="A238" s="38" t="str">
        <f t="shared" si="14"/>
        <v>Friplejeboliger (2009-)</v>
      </c>
      <c r="B238" s="38" t="str">
        <f t="shared" si="14"/>
        <v>2015</v>
      </c>
      <c r="C238" s="3">
        <v>270</v>
      </c>
      <c r="D238" s="19" t="s">
        <v>27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3">
        <f t="shared" si="12"/>
        <v>0</v>
      </c>
      <c r="K238" s="13">
        <f t="shared" si="13"/>
        <v>0</v>
      </c>
    </row>
    <row r="239" spans="1:11" x14ac:dyDescent="0.2">
      <c r="A239" s="38" t="str">
        <f t="shared" si="14"/>
        <v>Friplejeboliger (2009-)</v>
      </c>
      <c r="B239" s="38" t="str">
        <f t="shared" si="14"/>
        <v>2015</v>
      </c>
      <c r="C239" s="3">
        <v>306</v>
      </c>
      <c r="D239" s="19" t="s">
        <v>46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3">
        <f t="shared" si="12"/>
        <v>0</v>
      </c>
      <c r="K239" s="13">
        <f t="shared" si="13"/>
        <v>0</v>
      </c>
    </row>
    <row r="240" spans="1:11" x14ac:dyDescent="0.2">
      <c r="A240" s="38" t="str">
        <f t="shared" si="14"/>
        <v>Friplejeboliger (2009-)</v>
      </c>
      <c r="B240" s="38" t="str">
        <f t="shared" si="14"/>
        <v>2015</v>
      </c>
      <c r="C240" s="3">
        <v>316</v>
      </c>
      <c r="D240" s="19" t="s">
        <v>42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3">
        <f t="shared" si="12"/>
        <v>0</v>
      </c>
      <c r="K240" s="13">
        <f t="shared" si="13"/>
        <v>0</v>
      </c>
    </row>
    <row r="241" spans="1:11" x14ac:dyDescent="0.2">
      <c r="A241" s="38" t="str">
        <f t="shared" si="14"/>
        <v>Friplejeboliger (2009-)</v>
      </c>
      <c r="B241" s="38" t="str">
        <f t="shared" si="14"/>
        <v>2015</v>
      </c>
      <c r="C241" s="3">
        <v>320</v>
      </c>
      <c r="D241" s="19" t="s">
        <v>40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3">
        <f t="shared" si="12"/>
        <v>0</v>
      </c>
      <c r="K241" s="13">
        <f t="shared" si="13"/>
        <v>0</v>
      </c>
    </row>
    <row r="242" spans="1:11" x14ac:dyDescent="0.2">
      <c r="A242" s="38" t="str">
        <f t="shared" si="14"/>
        <v>Friplejeboliger (2009-)</v>
      </c>
      <c r="B242" s="38" t="str">
        <f t="shared" si="14"/>
        <v>2015</v>
      </c>
      <c r="C242" s="3">
        <v>326</v>
      </c>
      <c r="D242" s="19" t="s">
        <v>43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3">
        <f t="shared" si="12"/>
        <v>0</v>
      </c>
      <c r="K242" s="13">
        <f t="shared" si="13"/>
        <v>0</v>
      </c>
    </row>
    <row r="243" spans="1:11" x14ac:dyDescent="0.2">
      <c r="A243" s="38" t="str">
        <f t="shared" si="14"/>
        <v>Friplejeboliger (2009-)</v>
      </c>
      <c r="B243" s="38" t="str">
        <f t="shared" si="14"/>
        <v>2015</v>
      </c>
      <c r="C243" s="3">
        <v>329</v>
      </c>
      <c r="D243" s="19" t="s">
        <v>47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3">
        <f t="shared" si="12"/>
        <v>0</v>
      </c>
      <c r="K243" s="13">
        <f t="shared" si="13"/>
        <v>0</v>
      </c>
    </row>
    <row r="244" spans="1:11" x14ac:dyDescent="0.2">
      <c r="A244" s="38" t="str">
        <f t="shared" si="14"/>
        <v>Friplejeboliger (2009-)</v>
      </c>
      <c r="B244" s="38" t="str">
        <f t="shared" si="14"/>
        <v>2015</v>
      </c>
      <c r="C244" s="3">
        <v>330</v>
      </c>
      <c r="D244" s="19" t="s">
        <v>48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3">
        <f t="shared" si="12"/>
        <v>0</v>
      </c>
      <c r="K244" s="13">
        <f t="shared" si="13"/>
        <v>0</v>
      </c>
    </row>
    <row r="245" spans="1:11" x14ac:dyDescent="0.2">
      <c r="A245" s="38" t="str">
        <f t="shared" si="14"/>
        <v>Friplejeboliger (2009-)</v>
      </c>
      <c r="B245" s="38" t="str">
        <f t="shared" si="14"/>
        <v>2015</v>
      </c>
      <c r="C245" s="3">
        <v>336</v>
      </c>
      <c r="D245" s="19" t="s">
        <v>50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3">
        <f t="shared" si="12"/>
        <v>0</v>
      </c>
      <c r="K245" s="13">
        <f t="shared" si="13"/>
        <v>0</v>
      </c>
    </row>
    <row r="246" spans="1:11" x14ac:dyDescent="0.2">
      <c r="A246" s="38" t="str">
        <f t="shared" si="14"/>
        <v>Friplejeboliger (2009-)</v>
      </c>
      <c r="B246" s="38" t="str">
        <f t="shared" si="14"/>
        <v>2015</v>
      </c>
      <c r="C246" s="3">
        <v>340</v>
      </c>
      <c r="D246" s="19" t="s">
        <v>49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3">
        <f t="shared" si="12"/>
        <v>0</v>
      </c>
      <c r="K246" s="13">
        <f t="shared" si="13"/>
        <v>0</v>
      </c>
    </row>
    <row r="247" spans="1:11" x14ac:dyDescent="0.2">
      <c r="A247" s="38" t="str">
        <f t="shared" si="14"/>
        <v>Friplejeboliger (2009-)</v>
      </c>
      <c r="B247" s="38" t="str">
        <f t="shared" si="14"/>
        <v>2015</v>
      </c>
      <c r="C247" s="3">
        <v>350</v>
      </c>
      <c r="D247" s="19" t="s">
        <v>37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3">
        <f t="shared" si="12"/>
        <v>0</v>
      </c>
      <c r="K247" s="13">
        <f t="shared" si="13"/>
        <v>0</v>
      </c>
    </row>
    <row r="248" spans="1:11" x14ac:dyDescent="0.2">
      <c r="A248" s="38" t="str">
        <f t="shared" si="14"/>
        <v>Friplejeboliger (2009-)</v>
      </c>
      <c r="B248" s="38" t="str">
        <f t="shared" si="14"/>
        <v>2015</v>
      </c>
      <c r="C248" s="3">
        <v>360</v>
      </c>
      <c r="D248" s="19" t="s">
        <v>44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3">
        <f t="shared" si="12"/>
        <v>0</v>
      </c>
      <c r="K248" s="13">
        <f t="shared" si="13"/>
        <v>0</v>
      </c>
    </row>
    <row r="249" spans="1:11" x14ac:dyDescent="0.2">
      <c r="A249" s="38" t="str">
        <f t="shared" si="14"/>
        <v>Friplejeboliger (2009-)</v>
      </c>
      <c r="B249" s="38" t="str">
        <f t="shared" si="14"/>
        <v>2015</v>
      </c>
      <c r="C249" s="3">
        <v>370</v>
      </c>
      <c r="D249" s="19" t="s">
        <v>45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3">
        <f t="shared" si="12"/>
        <v>0</v>
      </c>
      <c r="K249" s="13">
        <f t="shared" si="13"/>
        <v>0</v>
      </c>
    </row>
    <row r="250" spans="1:11" x14ac:dyDescent="0.2">
      <c r="A250" s="38" t="str">
        <f t="shared" si="14"/>
        <v>Friplejeboliger (2009-)</v>
      </c>
      <c r="B250" s="38" t="str">
        <f t="shared" si="14"/>
        <v>2015</v>
      </c>
      <c r="C250" s="3">
        <v>376</v>
      </c>
      <c r="D250" s="19" t="s">
        <v>41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3">
        <f t="shared" si="12"/>
        <v>0</v>
      </c>
      <c r="K250" s="13">
        <f t="shared" si="13"/>
        <v>0</v>
      </c>
    </row>
    <row r="251" spans="1:11" x14ac:dyDescent="0.2">
      <c r="A251" s="38" t="str">
        <f t="shared" si="14"/>
        <v>Friplejeboliger (2009-)</v>
      </c>
      <c r="B251" s="38" t="str">
        <f t="shared" si="14"/>
        <v>2015</v>
      </c>
      <c r="C251" s="3">
        <v>390</v>
      </c>
      <c r="D251" s="19" t="s">
        <v>51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3">
        <f t="shared" si="12"/>
        <v>0</v>
      </c>
      <c r="K251" s="13">
        <f t="shared" si="13"/>
        <v>0</v>
      </c>
    </row>
    <row r="252" spans="1:11" x14ac:dyDescent="0.2">
      <c r="A252" s="38" t="str">
        <f t="shared" si="14"/>
        <v>Friplejeboliger (2009-)</v>
      </c>
      <c r="B252" s="38" t="str">
        <f t="shared" si="14"/>
        <v>2015</v>
      </c>
      <c r="C252" s="3">
        <v>400</v>
      </c>
      <c r="D252" s="19" t="s">
        <v>33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3">
        <f t="shared" si="12"/>
        <v>0</v>
      </c>
      <c r="K252" s="13">
        <f t="shared" si="13"/>
        <v>0</v>
      </c>
    </row>
    <row r="253" spans="1:11" x14ac:dyDescent="0.2">
      <c r="A253" s="38" t="str">
        <f t="shared" si="14"/>
        <v>Friplejeboliger (2009-)</v>
      </c>
      <c r="B253" s="38" t="str">
        <f t="shared" si="14"/>
        <v>2015</v>
      </c>
      <c r="C253" s="3">
        <v>410</v>
      </c>
      <c r="D253" s="19" t="s">
        <v>56</v>
      </c>
      <c r="E253" s="16">
        <v>2</v>
      </c>
      <c r="F253" s="16">
        <v>5</v>
      </c>
      <c r="G253" s="16">
        <v>8</v>
      </c>
      <c r="H253" s="16">
        <v>4</v>
      </c>
      <c r="I253" s="16">
        <v>15</v>
      </c>
      <c r="J253" s="13">
        <f t="shared" si="12"/>
        <v>34</v>
      </c>
      <c r="K253" s="13">
        <f t="shared" si="13"/>
        <v>27</v>
      </c>
    </row>
    <row r="254" spans="1:11" x14ac:dyDescent="0.2">
      <c r="A254" s="38" t="str">
        <f t="shared" si="14"/>
        <v>Friplejeboliger (2009-)</v>
      </c>
      <c r="B254" s="38" t="str">
        <f t="shared" si="14"/>
        <v>2015</v>
      </c>
      <c r="C254" s="3">
        <v>420</v>
      </c>
      <c r="D254" s="19" t="s">
        <v>52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3">
        <f t="shared" si="12"/>
        <v>0</v>
      </c>
      <c r="K254" s="13">
        <f t="shared" si="13"/>
        <v>0</v>
      </c>
    </row>
    <row r="255" spans="1:11" x14ac:dyDescent="0.2">
      <c r="A255" s="38" t="str">
        <f t="shared" si="14"/>
        <v>Friplejeboliger (2009-)</v>
      </c>
      <c r="B255" s="38" t="str">
        <f t="shared" si="14"/>
        <v>2015</v>
      </c>
      <c r="C255" s="3">
        <v>430</v>
      </c>
      <c r="D255" s="19" t="s">
        <v>53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3">
        <f t="shared" si="12"/>
        <v>0</v>
      </c>
      <c r="K255" s="13">
        <f t="shared" si="13"/>
        <v>0</v>
      </c>
    </row>
    <row r="256" spans="1:11" x14ac:dyDescent="0.2">
      <c r="A256" s="38" t="str">
        <f t="shared" si="14"/>
        <v>Friplejeboliger (2009-)</v>
      </c>
      <c r="B256" s="38" t="str">
        <f t="shared" si="14"/>
        <v>2015</v>
      </c>
      <c r="C256" s="3">
        <v>440</v>
      </c>
      <c r="D256" s="19" t="s">
        <v>54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3">
        <f t="shared" si="12"/>
        <v>0</v>
      </c>
      <c r="K256" s="13">
        <f t="shared" si="13"/>
        <v>0</v>
      </c>
    </row>
    <row r="257" spans="1:11" x14ac:dyDescent="0.2">
      <c r="A257" s="38" t="str">
        <f t="shared" si="14"/>
        <v>Friplejeboliger (2009-)</v>
      </c>
      <c r="B257" s="38" t="str">
        <f t="shared" si="14"/>
        <v>2015</v>
      </c>
      <c r="C257" s="3">
        <v>450</v>
      </c>
      <c r="D257" s="19" t="s">
        <v>58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3">
        <f t="shared" si="12"/>
        <v>0</v>
      </c>
      <c r="K257" s="13">
        <f t="shared" si="13"/>
        <v>0</v>
      </c>
    </row>
    <row r="258" spans="1:11" x14ac:dyDescent="0.2">
      <c r="A258" s="38" t="str">
        <f t="shared" si="14"/>
        <v>Friplejeboliger (2009-)</v>
      </c>
      <c r="B258" s="38" t="str">
        <f t="shared" si="14"/>
        <v>2015</v>
      </c>
      <c r="C258" s="3">
        <v>461</v>
      </c>
      <c r="D258" s="19" t="s">
        <v>59</v>
      </c>
      <c r="E258" s="16">
        <v>3</v>
      </c>
      <c r="F258" s="16">
        <v>4</v>
      </c>
      <c r="G258" s="16">
        <v>10</v>
      </c>
      <c r="H258" s="16">
        <v>14</v>
      </c>
      <c r="I258" s="16">
        <v>36</v>
      </c>
      <c r="J258" s="13">
        <f t="shared" si="12"/>
        <v>67</v>
      </c>
      <c r="K258" s="13">
        <f t="shared" si="13"/>
        <v>60</v>
      </c>
    </row>
    <row r="259" spans="1:11" x14ac:dyDescent="0.2">
      <c r="A259" s="38" t="str">
        <f t="shared" si="14"/>
        <v>Friplejeboliger (2009-)</v>
      </c>
      <c r="B259" s="38" t="str">
        <f t="shared" si="14"/>
        <v>2015</v>
      </c>
      <c r="C259" s="3">
        <v>479</v>
      </c>
      <c r="D259" s="19" t="s">
        <v>60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3">
        <f t="shared" si="12"/>
        <v>0</v>
      </c>
      <c r="K259" s="13">
        <f t="shared" si="13"/>
        <v>0</v>
      </c>
    </row>
    <row r="260" spans="1:11" x14ac:dyDescent="0.2">
      <c r="A260" s="38" t="str">
        <f t="shared" si="14"/>
        <v>Friplejeboliger (2009-)</v>
      </c>
      <c r="B260" s="38" t="str">
        <f t="shared" si="14"/>
        <v>2015</v>
      </c>
      <c r="C260" s="3">
        <v>480</v>
      </c>
      <c r="D260" s="19" t="s">
        <v>57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3">
        <f t="shared" si="12"/>
        <v>0</v>
      </c>
      <c r="K260" s="13">
        <f t="shared" si="13"/>
        <v>0</v>
      </c>
    </row>
    <row r="261" spans="1:11" x14ac:dyDescent="0.2">
      <c r="A261" s="38" t="str">
        <f t="shared" si="14"/>
        <v>Friplejeboliger (2009-)</v>
      </c>
      <c r="B261" s="38" t="str">
        <f t="shared" si="14"/>
        <v>2015</v>
      </c>
      <c r="C261" s="3">
        <v>482</v>
      </c>
      <c r="D261" s="19" t="s">
        <v>55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3">
        <f t="shared" si="12"/>
        <v>0</v>
      </c>
      <c r="K261" s="13">
        <f t="shared" si="13"/>
        <v>0</v>
      </c>
    </row>
    <row r="262" spans="1:11" x14ac:dyDescent="0.2">
      <c r="A262" s="38" t="str">
        <f t="shared" si="14"/>
        <v>Friplejeboliger (2009-)</v>
      </c>
      <c r="B262" s="38" t="str">
        <f t="shared" si="14"/>
        <v>2015</v>
      </c>
      <c r="C262" s="3">
        <v>492</v>
      </c>
      <c r="D262" s="19" t="s">
        <v>61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3">
        <f t="shared" si="12"/>
        <v>0</v>
      </c>
      <c r="K262" s="13">
        <f t="shared" si="13"/>
        <v>0</v>
      </c>
    </row>
    <row r="263" spans="1:11" x14ac:dyDescent="0.2">
      <c r="A263" s="38" t="str">
        <f t="shared" si="14"/>
        <v>Friplejeboliger (2009-)</v>
      </c>
      <c r="B263" s="38" t="str">
        <f t="shared" si="14"/>
        <v>2015</v>
      </c>
      <c r="C263" s="3">
        <v>510</v>
      </c>
      <c r="D263" s="19" t="s">
        <v>66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3">
        <f t="shared" si="12"/>
        <v>0</v>
      </c>
      <c r="K263" s="13">
        <f t="shared" si="13"/>
        <v>0</v>
      </c>
    </row>
    <row r="264" spans="1:11" x14ac:dyDescent="0.2">
      <c r="A264" s="38" t="str">
        <f t="shared" si="14"/>
        <v>Friplejeboliger (2009-)</v>
      </c>
      <c r="B264" s="38" t="str">
        <f t="shared" si="14"/>
        <v>2015</v>
      </c>
      <c r="C264" s="3">
        <v>530</v>
      </c>
      <c r="D264" s="19" t="s">
        <v>62</v>
      </c>
      <c r="E264" s="16">
        <v>4</v>
      </c>
      <c r="F264" s="16">
        <v>1</v>
      </c>
      <c r="G264" s="16">
        <v>8</v>
      </c>
      <c r="H264" s="16">
        <v>8</v>
      </c>
      <c r="I264" s="16">
        <v>15</v>
      </c>
      <c r="J264" s="13">
        <f t="shared" si="12"/>
        <v>36</v>
      </c>
      <c r="K264" s="13">
        <f t="shared" si="13"/>
        <v>31</v>
      </c>
    </row>
    <row r="265" spans="1:11" x14ac:dyDescent="0.2">
      <c r="A265" s="38" t="str">
        <f t="shared" si="14"/>
        <v>Friplejeboliger (2009-)</v>
      </c>
      <c r="B265" s="38" t="str">
        <f t="shared" si="14"/>
        <v>2015</v>
      </c>
      <c r="C265" s="3">
        <v>540</v>
      </c>
      <c r="D265" s="19" t="s">
        <v>68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3">
        <f t="shared" si="12"/>
        <v>0</v>
      </c>
      <c r="K265" s="13">
        <f t="shared" si="13"/>
        <v>0</v>
      </c>
    </row>
    <row r="266" spans="1:11" x14ac:dyDescent="0.2">
      <c r="A266" s="38" t="str">
        <f t="shared" si="14"/>
        <v>Friplejeboliger (2009-)</v>
      </c>
      <c r="B266" s="38" t="str">
        <f t="shared" si="14"/>
        <v>2015</v>
      </c>
      <c r="C266" s="3">
        <v>550</v>
      </c>
      <c r="D266" s="19" t="s">
        <v>69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3">
        <f t="shared" si="12"/>
        <v>0</v>
      </c>
      <c r="K266" s="13">
        <f t="shared" si="13"/>
        <v>0</v>
      </c>
    </row>
    <row r="267" spans="1:11" x14ac:dyDescent="0.2">
      <c r="A267" s="38" t="str">
        <f t="shared" si="14"/>
        <v>Friplejeboliger (2009-)</v>
      </c>
      <c r="B267" s="38" t="str">
        <f t="shared" si="14"/>
        <v>2015</v>
      </c>
      <c r="C267" s="3">
        <v>561</v>
      </c>
      <c r="D267" s="19" t="s">
        <v>63</v>
      </c>
      <c r="E267" s="16">
        <v>0</v>
      </c>
      <c r="F267" s="16">
        <v>2</v>
      </c>
      <c r="G267" s="16">
        <v>2</v>
      </c>
      <c r="H267" s="16">
        <v>2</v>
      </c>
      <c r="I267" s="16">
        <v>2</v>
      </c>
      <c r="J267" s="13">
        <f t="shared" si="12"/>
        <v>8</v>
      </c>
      <c r="K267" s="13">
        <f t="shared" si="13"/>
        <v>6</v>
      </c>
    </row>
    <row r="268" spans="1:11" x14ac:dyDescent="0.2">
      <c r="A268" s="38" t="str">
        <f t="shared" si="14"/>
        <v>Friplejeboliger (2009-)</v>
      </c>
      <c r="B268" s="38" t="str">
        <f t="shared" si="14"/>
        <v>2015</v>
      </c>
      <c r="C268" s="3">
        <v>563</v>
      </c>
      <c r="D268" s="19" t="s">
        <v>64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3">
        <f t="shared" si="12"/>
        <v>0</v>
      </c>
      <c r="K268" s="13">
        <f t="shared" si="13"/>
        <v>0</v>
      </c>
    </row>
    <row r="269" spans="1:11" x14ac:dyDescent="0.2">
      <c r="A269" s="38" t="str">
        <f t="shared" si="14"/>
        <v>Friplejeboliger (2009-)</v>
      </c>
      <c r="B269" s="38" t="str">
        <f t="shared" si="14"/>
        <v>2015</v>
      </c>
      <c r="C269" s="3">
        <v>573</v>
      </c>
      <c r="D269" s="19" t="s">
        <v>70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3">
        <f t="shared" si="12"/>
        <v>0</v>
      </c>
      <c r="K269" s="13">
        <f t="shared" si="13"/>
        <v>0</v>
      </c>
    </row>
    <row r="270" spans="1:11" x14ac:dyDescent="0.2">
      <c r="A270" s="38" t="str">
        <f t="shared" si="14"/>
        <v>Friplejeboliger (2009-)</v>
      </c>
      <c r="B270" s="38" t="str">
        <f t="shared" si="14"/>
        <v>2015</v>
      </c>
      <c r="C270" s="3">
        <v>575</v>
      </c>
      <c r="D270" s="19" t="s">
        <v>71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3">
        <f t="shared" si="12"/>
        <v>0</v>
      </c>
      <c r="K270" s="13">
        <f t="shared" si="13"/>
        <v>0</v>
      </c>
    </row>
    <row r="271" spans="1:11" x14ac:dyDescent="0.2">
      <c r="A271" s="38" t="str">
        <f t="shared" si="14"/>
        <v>Friplejeboliger (2009-)</v>
      </c>
      <c r="B271" s="38" t="str">
        <f t="shared" si="14"/>
        <v>2015</v>
      </c>
      <c r="C271" s="3">
        <v>580</v>
      </c>
      <c r="D271" s="19" t="s">
        <v>73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3">
        <f t="shared" ref="J271:J304" si="15">SUM(E271:I271)</f>
        <v>0</v>
      </c>
      <c r="K271" s="13">
        <f t="shared" ref="K271:K304" si="16">SUM(G271:I271)</f>
        <v>0</v>
      </c>
    </row>
    <row r="272" spans="1:11" x14ac:dyDescent="0.2">
      <c r="A272" s="38" t="str">
        <f t="shared" ref="A272:B304" si="17">A271</f>
        <v>Friplejeboliger (2009-)</v>
      </c>
      <c r="B272" s="38" t="str">
        <f t="shared" si="17"/>
        <v>2015</v>
      </c>
      <c r="C272" s="3">
        <v>607</v>
      </c>
      <c r="D272" s="19" t="s">
        <v>65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3">
        <f t="shared" si="15"/>
        <v>0</v>
      </c>
      <c r="K272" s="13">
        <f t="shared" si="16"/>
        <v>0</v>
      </c>
    </row>
    <row r="273" spans="1:11" x14ac:dyDescent="0.2">
      <c r="A273" s="38" t="str">
        <f t="shared" si="17"/>
        <v>Friplejeboliger (2009-)</v>
      </c>
      <c r="B273" s="38" t="str">
        <f t="shared" si="17"/>
        <v>2015</v>
      </c>
      <c r="C273" s="3">
        <v>615</v>
      </c>
      <c r="D273" s="19" t="s">
        <v>76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3">
        <f t="shared" si="15"/>
        <v>0</v>
      </c>
      <c r="K273" s="13">
        <f t="shared" si="16"/>
        <v>0</v>
      </c>
    </row>
    <row r="274" spans="1:11" x14ac:dyDescent="0.2">
      <c r="A274" s="38" t="str">
        <f t="shared" si="17"/>
        <v>Friplejeboliger (2009-)</v>
      </c>
      <c r="B274" s="38" t="str">
        <f t="shared" si="17"/>
        <v>2015</v>
      </c>
      <c r="C274" s="3">
        <v>621</v>
      </c>
      <c r="D274" s="19" t="s">
        <v>67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3">
        <f t="shared" si="15"/>
        <v>0</v>
      </c>
      <c r="K274" s="13">
        <f t="shared" si="16"/>
        <v>0</v>
      </c>
    </row>
    <row r="275" spans="1:11" x14ac:dyDescent="0.2">
      <c r="A275" s="38" t="str">
        <f t="shared" si="17"/>
        <v>Friplejeboliger (2009-)</v>
      </c>
      <c r="B275" s="38" t="str">
        <f t="shared" si="17"/>
        <v>2015</v>
      </c>
      <c r="C275" s="3">
        <v>630</v>
      </c>
      <c r="D275" s="19" t="s">
        <v>72</v>
      </c>
      <c r="E275" s="16">
        <v>11</v>
      </c>
      <c r="F275" s="16">
        <v>8</v>
      </c>
      <c r="G275" s="16">
        <v>10</v>
      </c>
      <c r="H275" s="16">
        <v>4</v>
      </c>
      <c r="I275" s="16">
        <v>22</v>
      </c>
      <c r="J275" s="13">
        <f t="shared" si="15"/>
        <v>55</v>
      </c>
      <c r="K275" s="13">
        <f t="shared" si="16"/>
        <v>36</v>
      </c>
    </row>
    <row r="276" spans="1:11" x14ac:dyDescent="0.2">
      <c r="A276" s="38" t="str">
        <f t="shared" si="17"/>
        <v>Friplejeboliger (2009-)</v>
      </c>
      <c r="B276" s="38" t="str">
        <f t="shared" si="17"/>
        <v>2015</v>
      </c>
      <c r="C276" s="3">
        <v>657</v>
      </c>
      <c r="D276" s="19" t="s">
        <v>85</v>
      </c>
      <c r="E276" s="16">
        <v>5</v>
      </c>
      <c r="F276" s="16">
        <v>5</v>
      </c>
      <c r="G276" s="16">
        <v>13</v>
      </c>
      <c r="H276" s="16">
        <v>8</v>
      </c>
      <c r="I276" s="16">
        <v>10</v>
      </c>
      <c r="J276" s="13">
        <f t="shared" si="15"/>
        <v>41</v>
      </c>
      <c r="K276" s="13">
        <f t="shared" si="16"/>
        <v>31</v>
      </c>
    </row>
    <row r="277" spans="1:11" x14ac:dyDescent="0.2">
      <c r="A277" s="38" t="str">
        <f t="shared" si="17"/>
        <v>Friplejeboliger (2009-)</v>
      </c>
      <c r="B277" s="38" t="str">
        <f t="shared" si="17"/>
        <v>2015</v>
      </c>
      <c r="C277" s="3">
        <v>661</v>
      </c>
      <c r="D277" s="19" t="s">
        <v>86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3">
        <f t="shared" si="15"/>
        <v>0</v>
      </c>
      <c r="K277" s="13">
        <f t="shared" si="16"/>
        <v>0</v>
      </c>
    </row>
    <row r="278" spans="1:11" x14ac:dyDescent="0.2">
      <c r="A278" s="38" t="str">
        <f t="shared" si="17"/>
        <v>Friplejeboliger (2009-)</v>
      </c>
      <c r="B278" s="38" t="str">
        <f t="shared" si="17"/>
        <v>2015</v>
      </c>
      <c r="C278" s="3">
        <v>665</v>
      </c>
      <c r="D278" s="19" t="s">
        <v>88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3">
        <f t="shared" si="15"/>
        <v>0</v>
      </c>
      <c r="K278" s="13">
        <f t="shared" si="16"/>
        <v>0</v>
      </c>
    </row>
    <row r="279" spans="1:11" x14ac:dyDescent="0.2">
      <c r="A279" s="38" t="str">
        <f t="shared" si="17"/>
        <v>Friplejeboliger (2009-)</v>
      </c>
      <c r="B279" s="38" t="str">
        <f t="shared" si="17"/>
        <v>2015</v>
      </c>
      <c r="C279" s="3">
        <v>671</v>
      </c>
      <c r="D279" s="19" t="s">
        <v>91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3">
        <f t="shared" si="15"/>
        <v>0</v>
      </c>
      <c r="K279" s="13">
        <f t="shared" si="16"/>
        <v>0</v>
      </c>
    </row>
    <row r="280" spans="1:11" x14ac:dyDescent="0.2">
      <c r="A280" s="38" t="str">
        <f t="shared" si="17"/>
        <v>Friplejeboliger (2009-)</v>
      </c>
      <c r="B280" s="38" t="str">
        <f t="shared" si="17"/>
        <v>2015</v>
      </c>
      <c r="C280" s="3">
        <v>706</v>
      </c>
      <c r="D280" s="19" t="s">
        <v>83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3">
        <f t="shared" si="15"/>
        <v>0</v>
      </c>
      <c r="K280" s="13">
        <f t="shared" si="16"/>
        <v>0</v>
      </c>
    </row>
    <row r="281" spans="1:11" x14ac:dyDescent="0.2">
      <c r="A281" s="38" t="str">
        <f t="shared" si="17"/>
        <v>Friplejeboliger (2009-)</v>
      </c>
      <c r="B281" s="38" t="str">
        <f t="shared" si="17"/>
        <v>2015</v>
      </c>
      <c r="C281" s="3">
        <v>707</v>
      </c>
      <c r="D281" s="19" t="s">
        <v>77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3">
        <f t="shared" si="15"/>
        <v>0</v>
      </c>
      <c r="K281" s="13">
        <f t="shared" si="16"/>
        <v>0</v>
      </c>
    </row>
    <row r="282" spans="1:11" x14ac:dyDescent="0.2">
      <c r="A282" s="38" t="str">
        <f t="shared" si="17"/>
        <v>Friplejeboliger (2009-)</v>
      </c>
      <c r="B282" s="38" t="str">
        <f t="shared" si="17"/>
        <v>2015</v>
      </c>
      <c r="C282" s="3">
        <v>710</v>
      </c>
      <c r="D282" s="19" t="s">
        <v>74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3">
        <f t="shared" si="15"/>
        <v>0</v>
      </c>
      <c r="K282" s="13">
        <f t="shared" si="16"/>
        <v>0</v>
      </c>
    </row>
    <row r="283" spans="1:11" x14ac:dyDescent="0.2">
      <c r="A283" s="38" t="str">
        <f t="shared" si="17"/>
        <v>Friplejeboliger (2009-)</v>
      </c>
      <c r="B283" s="38" t="str">
        <f t="shared" si="17"/>
        <v>2015</v>
      </c>
      <c r="C283" s="3">
        <v>727</v>
      </c>
      <c r="D283" s="19" t="s">
        <v>78</v>
      </c>
      <c r="E283" s="16">
        <v>3</v>
      </c>
      <c r="F283" s="16">
        <v>3</v>
      </c>
      <c r="G283" s="16">
        <v>2</v>
      </c>
      <c r="H283" s="16">
        <v>12</v>
      </c>
      <c r="I283" s="16">
        <v>9</v>
      </c>
      <c r="J283" s="13">
        <f t="shared" si="15"/>
        <v>29</v>
      </c>
      <c r="K283" s="13">
        <f t="shared" si="16"/>
        <v>23</v>
      </c>
    </row>
    <row r="284" spans="1:11" x14ac:dyDescent="0.2">
      <c r="A284" s="38" t="str">
        <f t="shared" si="17"/>
        <v>Friplejeboliger (2009-)</v>
      </c>
      <c r="B284" s="38" t="str">
        <f t="shared" si="17"/>
        <v>2015</v>
      </c>
      <c r="C284" s="3">
        <v>730</v>
      </c>
      <c r="D284" s="19" t="s">
        <v>79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3">
        <f t="shared" si="15"/>
        <v>0</v>
      </c>
      <c r="K284" s="13">
        <f t="shared" si="16"/>
        <v>0</v>
      </c>
    </row>
    <row r="285" spans="1:11" x14ac:dyDescent="0.2">
      <c r="A285" s="38" t="str">
        <f t="shared" si="17"/>
        <v>Friplejeboliger (2009-)</v>
      </c>
      <c r="B285" s="38" t="str">
        <f t="shared" si="17"/>
        <v>2015</v>
      </c>
      <c r="C285" s="3">
        <v>740</v>
      </c>
      <c r="D285" s="19" t="s">
        <v>81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3">
        <f t="shared" si="15"/>
        <v>0</v>
      </c>
      <c r="K285" s="13">
        <f t="shared" si="16"/>
        <v>0</v>
      </c>
    </row>
    <row r="286" spans="1:11" x14ac:dyDescent="0.2">
      <c r="A286" s="38" t="str">
        <f t="shared" si="17"/>
        <v>Friplejeboliger (2009-)</v>
      </c>
      <c r="B286" s="38" t="str">
        <f t="shared" si="17"/>
        <v>2015</v>
      </c>
      <c r="C286" s="3">
        <v>741</v>
      </c>
      <c r="D286" s="19" t="s">
        <v>80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3">
        <f t="shared" si="15"/>
        <v>0</v>
      </c>
      <c r="K286" s="13">
        <f t="shared" si="16"/>
        <v>0</v>
      </c>
    </row>
    <row r="287" spans="1:11" x14ac:dyDescent="0.2">
      <c r="A287" s="38" t="str">
        <f t="shared" si="17"/>
        <v>Friplejeboliger (2009-)</v>
      </c>
      <c r="B287" s="38" t="str">
        <f t="shared" si="17"/>
        <v>2015</v>
      </c>
      <c r="C287" s="3">
        <v>746</v>
      </c>
      <c r="D287" s="19" t="s">
        <v>82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3">
        <f t="shared" si="15"/>
        <v>0</v>
      </c>
      <c r="K287" s="13">
        <f t="shared" si="16"/>
        <v>0</v>
      </c>
    </row>
    <row r="288" spans="1:11" x14ac:dyDescent="0.2">
      <c r="A288" s="38" t="str">
        <f t="shared" si="17"/>
        <v>Friplejeboliger (2009-)</v>
      </c>
      <c r="B288" s="38" t="str">
        <f t="shared" si="17"/>
        <v>2015</v>
      </c>
      <c r="C288" s="3">
        <v>751</v>
      </c>
      <c r="D288" s="19" t="s">
        <v>84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3">
        <f t="shared" si="15"/>
        <v>0</v>
      </c>
      <c r="K288" s="13">
        <f t="shared" si="16"/>
        <v>0</v>
      </c>
    </row>
    <row r="289" spans="1:11" x14ac:dyDescent="0.2">
      <c r="A289" s="38" t="str">
        <f t="shared" si="17"/>
        <v>Friplejeboliger (2009-)</v>
      </c>
      <c r="B289" s="38" t="str">
        <f t="shared" si="17"/>
        <v>2015</v>
      </c>
      <c r="C289" s="3">
        <v>756</v>
      </c>
      <c r="D289" s="19" t="s">
        <v>87</v>
      </c>
      <c r="E289" s="16">
        <v>4</v>
      </c>
      <c r="F289" s="16">
        <v>4</v>
      </c>
      <c r="G289" s="16">
        <v>6</v>
      </c>
      <c r="H289" s="16">
        <v>10</v>
      </c>
      <c r="I289" s="16">
        <v>12</v>
      </c>
      <c r="J289" s="13">
        <f t="shared" si="15"/>
        <v>36</v>
      </c>
      <c r="K289" s="13">
        <f t="shared" si="16"/>
        <v>28</v>
      </c>
    </row>
    <row r="290" spans="1:11" x14ac:dyDescent="0.2">
      <c r="A290" s="38" t="str">
        <f t="shared" si="17"/>
        <v>Friplejeboliger (2009-)</v>
      </c>
      <c r="B290" s="38" t="str">
        <f t="shared" si="17"/>
        <v>2015</v>
      </c>
      <c r="C290" s="3">
        <v>760</v>
      </c>
      <c r="D290" s="19" t="s">
        <v>89</v>
      </c>
      <c r="E290" s="16">
        <v>6</v>
      </c>
      <c r="F290" s="16">
        <v>7</v>
      </c>
      <c r="G290" s="16">
        <v>12</v>
      </c>
      <c r="H290" s="16">
        <v>16</v>
      </c>
      <c r="I290" s="16">
        <v>23</v>
      </c>
      <c r="J290" s="13">
        <f t="shared" si="15"/>
        <v>64</v>
      </c>
      <c r="K290" s="13">
        <f t="shared" si="16"/>
        <v>51</v>
      </c>
    </row>
    <row r="291" spans="1:11" x14ac:dyDescent="0.2">
      <c r="A291" s="38" t="str">
        <f t="shared" si="17"/>
        <v>Friplejeboliger (2009-)</v>
      </c>
      <c r="B291" s="38" t="str">
        <f t="shared" si="17"/>
        <v>2015</v>
      </c>
      <c r="C291" s="3">
        <v>766</v>
      </c>
      <c r="D291" s="19" t="s">
        <v>75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3">
        <f t="shared" si="15"/>
        <v>0</v>
      </c>
      <c r="K291" s="13">
        <f t="shared" si="16"/>
        <v>0</v>
      </c>
    </row>
    <row r="292" spans="1:11" x14ac:dyDescent="0.2">
      <c r="A292" s="38" t="str">
        <f t="shared" si="17"/>
        <v>Friplejeboliger (2009-)</v>
      </c>
      <c r="B292" s="38" t="str">
        <f t="shared" si="17"/>
        <v>2015</v>
      </c>
      <c r="C292" s="3">
        <v>773</v>
      </c>
      <c r="D292" s="19" t="s">
        <v>99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3">
        <f t="shared" si="15"/>
        <v>0</v>
      </c>
      <c r="K292" s="13">
        <f t="shared" si="16"/>
        <v>0</v>
      </c>
    </row>
    <row r="293" spans="1:11" x14ac:dyDescent="0.2">
      <c r="A293" s="38" t="str">
        <f t="shared" si="17"/>
        <v>Friplejeboliger (2009-)</v>
      </c>
      <c r="B293" s="38" t="str">
        <f t="shared" si="17"/>
        <v>2015</v>
      </c>
      <c r="C293" s="3">
        <v>779</v>
      </c>
      <c r="D293" s="19" t="s">
        <v>90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3">
        <f t="shared" si="15"/>
        <v>0</v>
      </c>
      <c r="K293" s="13">
        <f t="shared" si="16"/>
        <v>0</v>
      </c>
    </row>
    <row r="294" spans="1:11" x14ac:dyDescent="0.2">
      <c r="A294" s="38" t="str">
        <f t="shared" si="17"/>
        <v>Friplejeboliger (2009-)</v>
      </c>
      <c r="B294" s="38" t="str">
        <f t="shared" si="17"/>
        <v>2015</v>
      </c>
      <c r="C294" s="3">
        <v>787</v>
      </c>
      <c r="D294" s="19" t="s">
        <v>101</v>
      </c>
      <c r="E294" s="16">
        <v>0</v>
      </c>
      <c r="F294" s="16">
        <v>3</v>
      </c>
      <c r="G294" s="16">
        <v>4</v>
      </c>
      <c r="H294" s="16">
        <v>13</v>
      </c>
      <c r="I294" s="16">
        <v>4</v>
      </c>
      <c r="J294" s="13">
        <f t="shared" si="15"/>
        <v>24</v>
      </c>
      <c r="K294" s="13">
        <f t="shared" si="16"/>
        <v>21</v>
      </c>
    </row>
    <row r="295" spans="1:11" x14ac:dyDescent="0.2">
      <c r="A295" s="38" t="str">
        <f t="shared" si="17"/>
        <v>Friplejeboliger (2009-)</v>
      </c>
      <c r="B295" s="38" t="str">
        <f t="shared" si="17"/>
        <v>2015</v>
      </c>
      <c r="C295" s="3">
        <v>791</v>
      </c>
      <c r="D295" s="19" t="s">
        <v>92</v>
      </c>
      <c r="E295" s="16">
        <v>16</v>
      </c>
      <c r="F295" s="16">
        <v>14</v>
      </c>
      <c r="G295" s="16">
        <v>24</v>
      </c>
      <c r="H295" s="16">
        <v>38</v>
      </c>
      <c r="I295" s="16">
        <v>24</v>
      </c>
      <c r="J295" s="13">
        <f t="shared" si="15"/>
        <v>116</v>
      </c>
      <c r="K295" s="13">
        <f t="shared" si="16"/>
        <v>86</v>
      </c>
    </row>
    <row r="296" spans="1:11" x14ac:dyDescent="0.2">
      <c r="A296" s="38" t="str">
        <f t="shared" si="17"/>
        <v>Friplejeboliger (2009-)</v>
      </c>
      <c r="B296" s="38" t="str">
        <f t="shared" si="17"/>
        <v>2015</v>
      </c>
      <c r="C296" s="3">
        <v>810</v>
      </c>
      <c r="D296" s="19" t="s">
        <v>93</v>
      </c>
      <c r="E296" s="16">
        <v>1</v>
      </c>
      <c r="F296" s="16">
        <v>0</v>
      </c>
      <c r="G296" s="16">
        <v>1</v>
      </c>
      <c r="H296" s="16">
        <v>1</v>
      </c>
      <c r="I296" s="16">
        <v>0</v>
      </c>
      <c r="J296" s="13">
        <f t="shared" si="15"/>
        <v>3</v>
      </c>
      <c r="K296" s="13">
        <f t="shared" si="16"/>
        <v>2</v>
      </c>
    </row>
    <row r="297" spans="1:11" x14ac:dyDescent="0.2">
      <c r="A297" s="38" t="str">
        <f t="shared" si="17"/>
        <v>Friplejeboliger (2009-)</v>
      </c>
      <c r="B297" s="38" t="str">
        <f t="shared" si="17"/>
        <v>2015</v>
      </c>
      <c r="C297" s="3">
        <v>813</v>
      </c>
      <c r="D297" s="19" t="s">
        <v>94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3">
        <f t="shared" si="15"/>
        <v>0</v>
      </c>
      <c r="K297" s="13">
        <f t="shared" si="16"/>
        <v>0</v>
      </c>
    </row>
    <row r="298" spans="1:11" x14ac:dyDescent="0.2">
      <c r="A298" s="38" t="str">
        <f t="shared" si="17"/>
        <v>Friplejeboliger (2009-)</v>
      </c>
      <c r="B298" s="38" t="str">
        <f t="shared" si="17"/>
        <v>2015</v>
      </c>
      <c r="C298" s="3">
        <v>820</v>
      </c>
      <c r="D298" s="19" t="s">
        <v>102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3">
        <f t="shared" si="15"/>
        <v>0</v>
      </c>
      <c r="K298" s="13">
        <f t="shared" si="16"/>
        <v>0</v>
      </c>
    </row>
    <row r="299" spans="1:11" x14ac:dyDescent="0.2">
      <c r="A299" s="38" t="str">
        <f t="shared" si="17"/>
        <v>Friplejeboliger (2009-)</v>
      </c>
      <c r="B299" s="38" t="str">
        <f t="shared" si="17"/>
        <v>2015</v>
      </c>
      <c r="C299" s="3">
        <v>825</v>
      </c>
      <c r="D299" s="19" t="s">
        <v>97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3">
        <f t="shared" si="15"/>
        <v>0</v>
      </c>
      <c r="K299" s="13">
        <f t="shared" si="16"/>
        <v>0</v>
      </c>
    </row>
    <row r="300" spans="1:11" x14ac:dyDescent="0.2">
      <c r="A300" s="38" t="str">
        <f t="shared" si="17"/>
        <v>Friplejeboliger (2009-)</v>
      </c>
      <c r="B300" s="38" t="str">
        <f t="shared" si="17"/>
        <v>2015</v>
      </c>
      <c r="C300" s="3">
        <v>840</v>
      </c>
      <c r="D300" s="19" t="s">
        <v>100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3">
        <f t="shared" si="15"/>
        <v>0</v>
      </c>
      <c r="K300" s="13">
        <f t="shared" si="16"/>
        <v>0</v>
      </c>
    </row>
    <row r="301" spans="1:11" x14ac:dyDescent="0.2">
      <c r="A301" s="38" t="str">
        <f t="shared" si="17"/>
        <v>Friplejeboliger (2009-)</v>
      </c>
      <c r="B301" s="38" t="str">
        <f t="shared" si="17"/>
        <v>2015</v>
      </c>
      <c r="C301" s="3">
        <v>846</v>
      </c>
      <c r="D301" s="19" t="s">
        <v>98</v>
      </c>
      <c r="E301" s="16">
        <v>3</v>
      </c>
      <c r="F301" s="16">
        <v>1</v>
      </c>
      <c r="G301" s="16">
        <v>1</v>
      </c>
      <c r="H301" s="16">
        <v>4</v>
      </c>
      <c r="I301" s="16">
        <v>4</v>
      </c>
      <c r="J301" s="13">
        <f t="shared" si="15"/>
        <v>13</v>
      </c>
      <c r="K301" s="13">
        <f t="shared" si="16"/>
        <v>9</v>
      </c>
    </row>
    <row r="302" spans="1:11" x14ac:dyDescent="0.2">
      <c r="A302" s="38" t="str">
        <f t="shared" si="17"/>
        <v>Friplejeboliger (2009-)</v>
      </c>
      <c r="B302" s="38" t="str">
        <f t="shared" si="17"/>
        <v>2015</v>
      </c>
      <c r="C302" s="3">
        <v>849</v>
      </c>
      <c r="D302" s="19" t="s">
        <v>96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3">
        <f t="shared" si="15"/>
        <v>0</v>
      </c>
      <c r="K302" s="13">
        <f t="shared" si="16"/>
        <v>0</v>
      </c>
    </row>
    <row r="303" spans="1:11" x14ac:dyDescent="0.2">
      <c r="A303" s="38" t="str">
        <f t="shared" si="17"/>
        <v>Friplejeboliger (2009-)</v>
      </c>
      <c r="B303" s="38" t="str">
        <f t="shared" si="17"/>
        <v>2015</v>
      </c>
      <c r="C303" s="3">
        <v>851</v>
      </c>
      <c r="D303" s="19" t="s">
        <v>103</v>
      </c>
      <c r="E303" s="16">
        <v>1</v>
      </c>
      <c r="F303" s="16">
        <v>3</v>
      </c>
      <c r="G303" s="16">
        <v>10</v>
      </c>
      <c r="H303" s="16">
        <v>13</v>
      </c>
      <c r="I303" s="16">
        <v>17</v>
      </c>
      <c r="J303" s="13">
        <f t="shared" si="15"/>
        <v>44</v>
      </c>
      <c r="K303" s="13">
        <f t="shared" si="16"/>
        <v>40</v>
      </c>
    </row>
    <row r="304" spans="1:11" x14ac:dyDescent="0.2">
      <c r="A304" s="38" t="str">
        <f t="shared" si="17"/>
        <v>Friplejeboliger (2009-)</v>
      </c>
      <c r="B304" s="38" t="str">
        <f t="shared" si="17"/>
        <v>2015</v>
      </c>
      <c r="C304" s="3">
        <v>860</v>
      </c>
      <c r="D304" s="19" t="s">
        <v>95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3">
        <f t="shared" si="15"/>
        <v>0</v>
      </c>
      <c r="K304" s="13">
        <f t="shared" si="16"/>
        <v>0</v>
      </c>
    </row>
    <row r="306" spans="1:11" x14ac:dyDescent="0.2">
      <c r="E306" s="15" t="s">
        <v>188</v>
      </c>
      <c r="F306" s="15" t="s">
        <v>125</v>
      </c>
      <c r="G306" s="15" t="s">
        <v>126</v>
      </c>
      <c r="H306" s="15" t="s">
        <v>127</v>
      </c>
      <c r="I306" s="15" t="s">
        <v>128</v>
      </c>
      <c r="J306" s="15" t="s">
        <v>2</v>
      </c>
      <c r="K306" s="15" t="s">
        <v>3</v>
      </c>
    </row>
    <row r="307" spans="1:11" x14ac:dyDescent="0.2">
      <c r="A307" s="13" t="s">
        <v>1</v>
      </c>
      <c r="B307" s="13">
        <v>2015</v>
      </c>
      <c r="C307" s="15"/>
      <c r="D307" s="19" t="s">
        <v>135</v>
      </c>
      <c r="E307" s="13">
        <f>E4+E105+E206</f>
        <v>4858</v>
      </c>
      <c r="F307" s="13">
        <f t="shared" ref="F307:K307" si="18">F4+F105+F206</f>
        <v>5156</v>
      </c>
      <c r="G307" s="13">
        <f t="shared" si="18"/>
        <v>7929</v>
      </c>
      <c r="H307" s="13">
        <f t="shared" si="18"/>
        <v>10043</v>
      </c>
      <c r="I307" s="13">
        <f t="shared" si="18"/>
        <v>11977</v>
      </c>
      <c r="J307" s="13">
        <f t="shared" si="18"/>
        <v>39963</v>
      </c>
      <c r="K307" s="13">
        <f t="shared" si="18"/>
        <v>29949</v>
      </c>
    </row>
    <row r="308" spans="1:11" x14ac:dyDescent="0.2">
      <c r="A308" s="13" t="str">
        <f>A307</f>
        <v>I alt</v>
      </c>
      <c r="B308" s="13">
        <f>B307</f>
        <v>2015</v>
      </c>
      <c r="C308" s="3">
        <v>101</v>
      </c>
      <c r="D308" s="19" t="s">
        <v>5</v>
      </c>
      <c r="E308" s="13">
        <f t="shared" ref="E308:K308" si="19">E5+E106+E207</f>
        <v>505</v>
      </c>
      <c r="F308" s="13">
        <f t="shared" si="19"/>
        <v>474</v>
      </c>
      <c r="G308" s="13">
        <f t="shared" si="19"/>
        <v>538</v>
      </c>
      <c r="H308" s="13">
        <f t="shared" si="19"/>
        <v>716</v>
      </c>
      <c r="I308" s="13">
        <f t="shared" si="19"/>
        <v>1090</v>
      </c>
      <c r="J308" s="13">
        <f t="shared" si="19"/>
        <v>3323</v>
      </c>
      <c r="K308" s="13">
        <f t="shared" si="19"/>
        <v>2344</v>
      </c>
    </row>
    <row r="309" spans="1:11" x14ac:dyDescent="0.2">
      <c r="A309" s="13" t="str">
        <f t="shared" ref="A309:A372" si="20">A308</f>
        <v>I alt</v>
      </c>
      <c r="B309" s="13">
        <f t="shared" ref="B309:B372" si="21">B308</f>
        <v>2015</v>
      </c>
      <c r="C309" s="3">
        <v>147</v>
      </c>
      <c r="D309" s="19" t="s">
        <v>6</v>
      </c>
      <c r="E309" s="13">
        <f t="shared" ref="E309:K309" si="22">E6+E107+E208</f>
        <v>102</v>
      </c>
      <c r="F309" s="13">
        <f t="shared" si="22"/>
        <v>89</v>
      </c>
      <c r="G309" s="13">
        <f t="shared" si="22"/>
        <v>135</v>
      </c>
      <c r="H309" s="13">
        <f t="shared" si="22"/>
        <v>194</v>
      </c>
      <c r="I309" s="13">
        <f t="shared" si="22"/>
        <v>311</v>
      </c>
      <c r="J309" s="13">
        <f t="shared" si="22"/>
        <v>831</v>
      </c>
      <c r="K309" s="13">
        <f t="shared" si="22"/>
        <v>640</v>
      </c>
    </row>
    <row r="310" spans="1:11" x14ac:dyDescent="0.2">
      <c r="A310" s="13" t="str">
        <f t="shared" si="20"/>
        <v>I alt</v>
      </c>
      <c r="B310" s="13">
        <f t="shared" si="21"/>
        <v>2015</v>
      </c>
      <c r="C310" s="3">
        <v>151</v>
      </c>
      <c r="D310" s="19" t="s">
        <v>10</v>
      </c>
      <c r="E310" s="13">
        <f t="shared" ref="E310:K310" si="23">E7+E108+E209</f>
        <v>43</v>
      </c>
      <c r="F310" s="13">
        <f t="shared" si="23"/>
        <v>57</v>
      </c>
      <c r="G310" s="13">
        <f t="shared" si="23"/>
        <v>66</v>
      </c>
      <c r="H310" s="13">
        <f t="shared" si="23"/>
        <v>85</v>
      </c>
      <c r="I310" s="13">
        <f t="shared" si="23"/>
        <v>76</v>
      </c>
      <c r="J310" s="13">
        <f t="shared" si="23"/>
        <v>327</v>
      </c>
      <c r="K310" s="13">
        <f t="shared" si="23"/>
        <v>227</v>
      </c>
    </row>
    <row r="311" spans="1:11" x14ac:dyDescent="0.2">
      <c r="A311" s="13" t="str">
        <f t="shared" si="20"/>
        <v>I alt</v>
      </c>
      <c r="B311" s="13">
        <f t="shared" si="21"/>
        <v>2015</v>
      </c>
      <c r="C311" s="3">
        <v>153</v>
      </c>
      <c r="D311" s="19" t="s">
        <v>11</v>
      </c>
      <c r="E311" s="13">
        <f t="shared" ref="E311:K311" si="24">E8+E109+E210</f>
        <v>29</v>
      </c>
      <c r="F311" s="13">
        <f t="shared" si="24"/>
        <v>28</v>
      </c>
      <c r="G311" s="13">
        <f t="shared" si="24"/>
        <v>54</v>
      </c>
      <c r="H311" s="13">
        <f t="shared" si="24"/>
        <v>66</v>
      </c>
      <c r="I311" s="13">
        <f t="shared" si="24"/>
        <v>63</v>
      </c>
      <c r="J311" s="13">
        <f t="shared" si="24"/>
        <v>240</v>
      </c>
      <c r="K311" s="13">
        <f t="shared" si="24"/>
        <v>183</v>
      </c>
    </row>
    <row r="312" spans="1:11" x14ac:dyDescent="0.2">
      <c r="A312" s="13" t="str">
        <f t="shared" si="20"/>
        <v>I alt</v>
      </c>
      <c r="B312" s="13">
        <f t="shared" si="21"/>
        <v>2015</v>
      </c>
      <c r="C312" s="3">
        <v>155</v>
      </c>
      <c r="D312" s="19" t="s">
        <v>7</v>
      </c>
      <c r="E312" s="13">
        <f t="shared" ref="E312:K312" si="25">E9+E110+E211</f>
        <v>10</v>
      </c>
      <c r="F312" s="13">
        <f t="shared" si="25"/>
        <v>21</v>
      </c>
      <c r="G312" s="13">
        <f t="shared" si="25"/>
        <v>21</v>
      </c>
      <c r="H312" s="13">
        <f t="shared" si="25"/>
        <v>24</v>
      </c>
      <c r="I312" s="13">
        <f t="shared" si="25"/>
        <v>24</v>
      </c>
      <c r="J312" s="13">
        <f t="shared" si="25"/>
        <v>100</v>
      </c>
      <c r="K312" s="13">
        <f t="shared" si="25"/>
        <v>69</v>
      </c>
    </row>
    <row r="313" spans="1:11" x14ac:dyDescent="0.2">
      <c r="A313" s="13" t="str">
        <f t="shared" si="20"/>
        <v>I alt</v>
      </c>
      <c r="B313" s="13">
        <f t="shared" si="21"/>
        <v>2015</v>
      </c>
      <c r="C313" s="3">
        <v>157</v>
      </c>
      <c r="D313" s="19" t="s">
        <v>12</v>
      </c>
      <c r="E313" s="13">
        <f t="shared" ref="E313:K313" si="26">E10+E111+E212</f>
        <v>69</v>
      </c>
      <c r="F313" s="13">
        <f t="shared" si="26"/>
        <v>75</v>
      </c>
      <c r="G313" s="13">
        <f t="shared" si="26"/>
        <v>88</v>
      </c>
      <c r="H313" s="13">
        <f t="shared" si="26"/>
        <v>159</v>
      </c>
      <c r="I313" s="13">
        <f t="shared" si="26"/>
        <v>285</v>
      </c>
      <c r="J313" s="13">
        <f t="shared" si="26"/>
        <v>676</v>
      </c>
      <c r="K313" s="13">
        <f t="shared" si="26"/>
        <v>532</v>
      </c>
    </row>
    <row r="314" spans="1:11" x14ac:dyDescent="0.2">
      <c r="A314" s="13" t="str">
        <f t="shared" si="20"/>
        <v>I alt</v>
      </c>
      <c r="B314" s="13">
        <f t="shared" si="21"/>
        <v>2015</v>
      </c>
      <c r="C314" s="3">
        <v>159</v>
      </c>
      <c r="D314" s="19" t="s">
        <v>13</v>
      </c>
      <c r="E314" s="13">
        <f t="shared" ref="E314:K314" si="27">E11+E112+E213</f>
        <v>46</v>
      </c>
      <c r="F314" s="13">
        <f t="shared" si="27"/>
        <v>46</v>
      </c>
      <c r="G314" s="13">
        <f t="shared" si="27"/>
        <v>277</v>
      </c>
      <c r="H314" s="13">
        <f t="shared" si="27"/>
        <v>115</v>
      </c>
      <c r="I314" s="13">
        <f t="shared" si="27"/>
        <v>140</v>
      </c>
      <c r="J314" s="13">
        <f t="shared" si="27"/>
        <v>624</v>
      </c>
      <c r="K314" s="13">
        <f t="shared" si="27"/>
        <v>532</v>
      </c>
    </row>
    <row r="315" spans="1:11" x14ac:dyDescent="0.2">
      <c r="A315" s="13" t="str">
        <f t="shared" si="20"/>
        <v>I alt</v>
      </c>
      <c r="B315" s="13">
        <f t="shared" si="21"/>
        <v>2015</v>
      </c>
      <c r="C315" s="3">
        <v>161</v>
      </c>
      <c r="D315" s="19" t="s">
        <v>14</v>
      </c>
      <c r="E315" s="13">
        <f t="shared" ref="E315:K315" si="28">E12+E113+E214</f>
        <v>20</v>
      </c>
      <c r="F315" s="13">
        <f t="shared" si="28"/>
        <v>16</v>
      </c>
      <c r="G315" s="13">
        <f t="shared" si="28"/>
        <v>47</v>
      </c>
      <c r="H315" s="13">
        <f t="shared" si="28"/>
        <v>50</v>
      </c>
      <c r="I315" s="13">
        <f t="shared" si="28"/>
        <v>57</v>
      </c>
      <c r="J315" s="13">
        <f t="shared" si="28"/>
        <v>190</v>
      </c>
      <c r="K315" s="13">
        <f t="shared" si="28"/>
        <v>154</v>
      </c>
    </row>
    <row r="316" spans="1:11" x14ac:dyDescent="0.2">
      <c r="A316" s="13" t="str">
        <f t="shared" si="20"/>
        <v>I alt</v>
      </c>
      <c r="B316" s="13">
        <f t="shared" si="21"/>
        <v>2015</v>
      </c>
      <c r="C316" s="3">
        <v>163</v>
      </c>
      <c r="D316" s="19" t="s">
        <v>15</v>
      </c>
      <c r="E316" s="13">
        <f t="shared" ref="E316:K316" si="29">E13+E114+E215</f>
        <v>20</v>
      </c>
      <c r="F316" s="13">
        <f t="shared" si="29"/>
        <v>19</v>
      </c>
      <c r="G316" s="13">
        <f t="shared" si="29"/>
        <v>23</v>
      </c>
      <c r="H316" s="13">
        <f t="shared" si="29"/>
        <v>35</v>
      </c>
      <c r="I316" s="13">
        <f t="shared" si="29"/>
        <v>47</v>
      </c>
      <c r="J316" s="13">
        <f t="shared" si="29"/>
        <v>144</v>
      </c>
      <c r="K316" s="13">
        <f t="shared" si="29"/>
        <v>105</v>
      </c>
    </row>
    <row r="317" spans="1:11" x14ac:dyDescent="0.2">
      <c r="A317" s="13" t="str">
        <f t="shared" si="20"/>
        <v>I alt</v>
      </c>
      <c r="B317" s="13">
        <f t="shared" si="21"/>
        <v>2015</v>
      </c>
      <c r="C317" s="3">
        <v>165</v>
      </c>
      <c r="D317" s="19" t="s">
        <v>9</v>
      </c>
      <c r="E317" s="13">
        <f t="shared" ref="E317:K317" si="30">E14+E115+E216</f>
        <v>20</v>
      </c>
      <c r="F317" s="13">
        <f t="shared" si="30"/>
        <v>16</v>
      </c>
      <c r="G317" s="13">
        <f t="shared" si="30"/>
        <v>15</v>
      </c>
      <c r="H317" s="13">
        <f t="shared" si="30"/>
        <v>14</v>
      </c>
      <c r="I317" s="13">
        <f t="shared" si="30"/>
        <v>21</v>
      </c>
      <c r="J317" s="13">
        <f t="shared" si="30"/>
        <v>86</v>
      </c>
      <c r="K317" s="13">
        <f t="shared" si="30"/>
        <v>50</v>
      </c>
    </row>
    <row r="318" spans="1:11" x14ac:dyDescent="0.2">
      <c r="A318" s="13" t="str">
        <f t="shared" si="20"/>
        <v>I alt</v>
      </c>
      <c r="B318" s="13">
        <f t="shared" si="21"/>
        <v>2015</v>
      </c>
      <c r="C318" s="3">
        <v>167</v>
      </c>
      <c r="D318" s="19" t="s">
        <v>16</v>
      </c>
      <c r="E318" s="13">
        <f t="shared" ref="E318:K318" si="31">E15+E116+E217</f>
        <v>68</v>
      </c>
      <c r="F318" s="13">
        <f t="shared" si="31"/>
        <v>60</v>
      </c>
      <c r="G318" s="13">
        <f t="shared" si="31"/>
        <v>84</v>
      </c>
      <c r="H318" s="13">
        <f t="shared" si="31"/>
        <v>139</v>
      </c>
      <c r="I318" s="13">
        <f t="shared" si="31"/>
        <v>115</v>
      </c>
      <c r="J318" s="13">
        <f t="shared" si="31"/>
        <v>466</v>
      </c>
      <c r="K318" s="13">
        <f t="shared" si="31"/>
        <v>338</v>
      </c>
    </row>
    <row r="319" spans="1:11" x14ac:dyDescent="0.2">
      <c r="A319" s="13" t="str">
        <f t="shared" si="20"/>
        <v>I alt</v>
      </c>
      <c r="B319" s="13">
        <f t="shared" si="21"/>
        <v>2015</v>
      </c>
      <c r="C319" s="3">
        <v>169</v>
      </c>
      <c r="D319" s="19" t="s">
        <v>17</v>
      </c>
      <c r="E319" s="13">
        <f t="shared" ref="E319:K319" si="32">E16+E117+E218</f>
        <v>43</v>
      </c>
      <c r="F319" s="13">
        <f t="shared" si="32"/>
        <v>50</v>
      </c>
      <c r="G319" s="13">
        <f t="shared" si="32"/>
        <v>61</v>
      </c>
      <c r="H319" s="13">
        <f t="shared" si="32"/>
        <v>61</v>
      </c>
      <c r="I319" s="13">
        <f t="shared" si="32"/>
        <v>54</v>
      </c>
      <c r="J319" s="13">
        <f t="shared" si="32"/>
        <v>269</v>
      </c>
      <c r="K319" s="13">
        <f t="shared" si="32"/>
        <v>176</v>
      </c>
    </row>
    <row r="320" spans="1:11" x14ac:dyDescent="0.2">
      <c r="A320" s="13" t="str">
        <f t="shared" si="20"/>
        <v>I alt</v>
      </c>
      <c r="B320" s="13">
        <f t="shared" si="21"/>
        <v>2015</v>
      </c>
      <c r="C320" s="3">
        <v>173</v>
      </c>
      <c r="D320" s="19" t="s">
        <v>19</v>
      </c>
      <c r="E320" s="13">
        <f t="shared" ref="E320:K320" si="33">E17+E118+E219</f>
        <v>58</v>
      </c>
      <c r="F320" s="13">
        <f t="shared" si="33"/>
        <v>60</v>
      </c>
      <c r="G320" s="13">
        <f t="shared" si="33"/>
        <v>90</v>
      </c>
      <c r="H320" s="13">
        <f t="shared" si="33"/>
        <v>118</v>
      </c>
      <c r="I320" s="13">
        <f t="shared" si="33"/>
        <v>141</v>
      </c>
      <c r="J320" s="13">
        <f t="shared" si="33"/>
        <v>467</v>
      </c>
      <c r="K320" s="13">
        <f t="shared" si="33"/>
        <v>349</v>
      </c>
    </row>
    <row r="321" spans="1:11" x14ac:dyDescent="0.2">
      <c r="A321" s="13" t="str">
        <f t="shared" si="20"/>
        <v>I alt</v>
      </c>
      <c r="B321" s="13">
        <f t="shared" si="21"/>
        <v>2015</v>
      </c>
      <c r="C321" s="3">
        <v>175</v>
      </c>
      <c r="D321" s="19" t="s">
        <v>20</v>
      </c>
      <c r="E321" s="13">
        <f t="shared" ref="E321:K321" si="34">E18+E119+E220</f>
        <v>23</v>
      </c>
      <c r="F321" s="13">
        <f t="shared" si="34"/>
        <v>40</v>
      </c>
      <c r="G321" s="13">
        <f t="shared" si="34"/>
        <v>60</v>
      </c>
      <c r="H321" s="13">
        <f t="shared" si="34"/>
        <v>69</v>
      </c>
      <c r="I321" s="13">
        <f t="shared" si="34"/>
        <v>53</v>
      </c>
      <c r="J321" s="13">
        <f t="shared" si="34"/>
        <v>245</v>
      </c>
      <c r="K321" s="13">
        <f t="shared" si="34"/>
        <v>182</v>
      </c>
    </row>
    <row r="322" spans="1:11" x14ac:dyDescent="0.2">
      <c r="A322" s="13" t="str">
        <f t="shared" si="20"/>
        <v>I alt</v>
      </c>
      <c r="B322" s="13">
        <f t="shared" si="21"/>
        <v>2015</v>
      </c>
      <c r="C322" s="3">
        <v>183</v>
      </c>
      <c r="D322" s="19" t="s">
        <v>18</v>
      </c>
      <c r="E322" s="13">
        <f t="shared" ref="E322:K322" si="35">E19+E120+E221</f>
        <v>17</v>
      </c>
      <c r="F322" s="13">
        <f t="shared" si="35"/>
        <v>16</v>
      </c>
      <c r="G322" s="13">
        <f t="shared" si="35"/>
        <v>13</v>
      </c>
      <c r="H322" s="13">
        <f t="shared" si="35"/>
        <v>18</v>
      </c>
      <c r="I322" s="13">
        <f t="shared" si="35"/>
        <v>18</v>
      </c>
      <c r="J322" s="13">
        <f t="shared" si="35"/>
        <v>82</v>
      </c>
      <c r="K322" s="13">
        <f t="shared" si="35"/>
        <v>49</v>
      </c>
    </row>
    <row r="323" spans="1:11" x14ac:dyDescent="0.2">
      <c r="A323" s="13" t="str">
        <f t="shared" si="20"/>
        <v>I alt</v>
      </c>
      <c r="B323" s="13">
        <f t="shared" si="21"/>
        <v>2015</v>
      </c>
      <c r="C323" s="3">
        <v>185</v>
      </c>
      <c r="D323" s="19" t="s">
        <v>8</v>
      </c>
      <c r="E323" s="13">
        <f t="shared" ref="E323:K323" si="36">E20+E121+E222</f>
        <v>37</v>
      </c>
      <c r="F323" s="13">
        <f t="shared" si="36"/>
        <v>35</v>
      </c>
      <c r="G323" s="13">
        <f t="shared" si="36"/>
        <v>83</v>
      </c>
      <c r="H323" s="13">
        <f t="shared" si="36"/>
        <v>69</v>
      </c>
      <c r="I323" s="13">
        <f t="shared" si="36"/>
        <v>66</v>
      </c>
      <c r="J323" s="13">
        <f t="shared" si="36"/>
        <v>290</v>
      </c>
      <c r="K323" s="13">
        <f t="shared" si="36"/>
        <v>218</v>
      </c>
    </row>
    <row r="324" spans="1:11" x14ac:dyDescent="0.2">
      <c r="A324" s="13" t="str">
        <f t="shared" si="20"/>
        <v>I alt</v>
      </c>
      <c r="B324" s="13">
        <f t="shared" si="21"/>
        <v>2015</v>
      </c>
      <c r="C324" s="3">
        <v>187</v>
      </c>
      <c r="D324" s="19" t="s">
        <v>21</v>
      </c>
      <c r="E324" s="13">
        <f t="shared" ref="E324:K324" si="37">E21+E122+E223</f>
        <v>4</v>
      </c>
      <c r="F324" s="13">
        <f t="shared" si="37"/>
        <v>6</v>
      </c>
      <c r="G324" s="13">
        <f t="shared" si="37"/>
        <v>8</v>
      </c>
      <c r="H324" s="13">
        <f t="shared" si="37"/>
        <v>5</v>
      </c>
      <c r="I324" s="13">
        <f t="shared" si="37"/>
        <v>12</v>
      </c>
      <c r="J324" s="13">
        <f t="shared" si="37"/>
        <v>35</v>
      </c>
      <c r="K324" s="13">
        <f t="shared" si="37"/>
        <v>25</v>
      </c>
    </row>
    <row r="325" spans="1:11" x14ac:dyDescent="0.2">
      <c r="A325" s="13" t="str">
        <f t="shared" si="20"/>
        <v>I alt</v>
      </c>
      <c r="B325" s="13">
        <f t="shared" si="21"/>
        <v>2015</v>
      </c>
      <c r="C325" s="3">
        <v>190</v>
      </c>
      <c r="D325" s="19" t="s">
        <v>26</v>
      </c>
      <c r="E325" s="13">
        <f t="shared" ref="E325:K325" si="38">E22+E123+E224</f>
        <v>15</v>
      </c>
      <c r="F325" s="13">
        <f t="shared" si="38"/>
        <v>16</v>
      </c>
      <c r="G325" s="13">
        <f t="shared" si="38"/>
        <v>22</v>
      </c>
      <c r="H325" s="13">
        <f t="shared" si="38"/>
        <v>36</v>
      </c>
      <c r="I325" s="13">
        <f t="shared" si="38"/>
        <v>46</v>
      </c>
      <c r="J325" s="13">
        <f t="shared" si="38"/>
        <v>135</v>
      </c>
      <c r="K325" s="13">
        <f t="shared" si="38"/>
        <v>104</v>
      </c>
    </row>
    <row r="326" spans="1:11" x14ac:dyDescent="0.2">
      <c r="A326" s="13" t="str">
        <f t="shared" si="20"/>
        <v>I alt</v>
      </c>
      <c r="B326" s="13">
        <f t="shared" si="21"/>
        <v>2015</v>
      </c>
      <c r="C326" s="3">
        <v>201</v>
      </c>
      <c r="D326" s="19" t="s">
        <v>22</v>
      </c>
      <c r="E326" s="13">
        <f t="shared" ref="E326:K326" si="39">E23+E124+E225</f>
        <v>16</v>
      </c>
      <c r="F326" s="13">
        <f t="shared" si="39"/>
        <v>25</v>
      </c>
      <c r="G326" s="13">
        <f t="shared" si="39"/>
        <v>43</v>
      </c>
      <c r="H326" s="13">
        <f t="shared" si="39"/>
        <v>42</v>
      </c>
      <c r="I326" s="13">
        <f t="shared" si="39"/>
        <v>43</v>
      </c>
      <c r="J326" s="13">
        <f t="shared" si="39"/>
        <v>169</v>
      </c>
      <c r="K326" s="13">
        <f t="shared" si="39"/>
        <v>128</v>
      </c>
    </row>
    <row r="327" spans="1:11" x14ac:dyDescent="0.2">
      <c r="A327" s="13" t="str">
        <f t="shared" si="20"/>
        <v>I alt</v>
      </c>
      <c r="B327" s="13">
        <f t="shared" si="21"/>
        <v>2015</v>
      </c>
      <c r="C327" s="3">
        <v>210</v>
      </c>
      <c r="D327" s="19" t="s">
        <v>24</v>
      </c>
      <c r="E327" s="13">
        <f t="shared" ref="E327:K327" si="40">E24+E125+E226</f>
        <v>25</v>
      </c>
      <c r="F327" s="13">
        <f t="shared" si="40"/>
        <v>28</v>
      </c>
      <c r="G327" s="13">
        <f t="shared" si="40"/>
        <v>46</v>
      </c>
      <c r="H327" s="13">
        <f t="shared" si="40"/>
        <v>60</v>
      </c>
      <c r="I327" s="13">
        <f t="shared" si="40"/>
        <v>66</v>
      </c>
      <c r="J327" s="13">
        <f t="shared" si="40"/>
        <v>225</v>
      </c>
      <c r="K327" s="13">
        <f t="shared" si="40"/>
        <v>172</v>
      </c>
    </row>
    <row r="328" spans="1:11" x14ac:dyDescent="0.2">
      <c r="A328" s="13" t="str">
        <f t="shared" si="20"/>
        <v>I alt</v>
      </c>
      <c r="B328" s="13">
        <f t="shared" si="21"/>
        <v>2015</v>
      </c>
      <c r="C328" s="3">
        <v>217</v>
      </c>
      <c r="D328" s="19" t="s">
        <v>29</v>
      </c>
      <c r="E328" s="13">
        <f t="shared" ref="E328:K328" si="41">E25+E126+E227</f>
        <v>58</v>
      </c>
      <c r="F328" s="13">
        <f t="shared" si="41"/>
        <v>51</v>
      </c>
      <c r="G328" s="13">
        <f t="shared" si="41"/>
        <v>104</v>
      </c>
      <c r="H328" s="13">
        <f t="shared" si="41"/>
        <v>108</v>
      </c>
      <c r="I328" s="13">
        <f t="shared" si="41"/>
        <v>114</v>
      </c>
      <c r="J328" s="13">
        <f t="shared" si="41"/>
        <v>435</v>
      </c>
      <c r="K328" s="13">
        <f t="shared" si="41"/>
        <v>326</v>
      </c>
    </row>
    <row r="329" spans="1:11" x14ac:dyDescent="0.2">
      <c r="A329" s="13" t="str">
        <f t="shared" si="20"/>
        <v>I alt</v>
      </c>
      <c r="B329" s="13">
        <f t="shared" si="21"/>
        <v>2015</v>
      </c>
      <c r="C329" s="3">
        <v>219</v>
      </c>
      <c r="D329" s="19" t="s">
        <v>30</v>
      </c>
      <c r="E329" s="13">
        <f t="shared" ref="E329:K329" si="42">E26+E127+E228</f>
        <v>52</v>
      </c>
      <c r="F329" s="13">
        <f t="shared" si="42"/>
        <v>51</v>
      </c>
      <c r="G329" s="13">
        <f t="shared" si="42"/>
        <v>75</v>
      </c>
      <c r="H329" s="13">
        <f t="shared" si="42"/>
        <v>97</v>
      </c>
      <c r="I329" s="13">
        <f t="shared" si="42"/>
        <v>80</v>
      </c>
      <c r="J329" s="13">
        <f t="shared" si="42"/>
        <v>355</v>
      </c>
      <c r="K329" s="13">
        <f t="shared" si="42"/>
        <v>252</v>
      </c>
    </row>
    <row r="330" spans="1:11" x14ac:dyDescent="0.2">
      <c r="A330" s="13" t="str">
        <f t="shared" si="20"/>
        <v>I alt</v>
      </c>
      <c r="B330" s="13">
        <f t="shared" si="21"/>
        <v>2015</v>
      </c>
      <c r="C330" s="3">
        <v>223</v>
      </c>
      <c r="D330" s="19" t="s">
        <v>31</v>
      </c>
      <c r="E330" s="13">
        <f t="shared" ref="E330:K330" si="43">E27+E128+E229</f>
        <v>23</v>
      </c>
      <c r="F330" s="13">
        <f t="shared" si="43"/>
        <v>16</v>
      </c>
      <c r="G330" s="13">
        <f t="shared" si="43"/>
        <v>35</v>
      </c>
      <c r="H330" s="13">
        <f t="shared" si="43"/>
        <v>37</v>
      </c>
      <c r="I330" s="13">
        <f t="shared" si="43"/>
        <v>51</v>
      </c>
      <c r="J330" s="13">
        <f t="shared" si="43"/>
        <v>162</v>
      </c>
      <c r="K330" s="13">
        <f t="shared" si="43"/>
        <v>123</v>
      </c>
    </row>
    <row r="331" spans="1:11" x14ac:dyDescent="0.2">
      <c r="A331" s="13" t="str">
        <f t="shared" si="20"/>
        <v>I alt</v>
      </c>
      <c r="B331" s="13">
        <f t="shared" si="21"/>
        <v>2015</v>
      </c>
      <c r="C331" s="3">
        <v>230</v>
      </c>
      <c r="D331" s="19" t="s">
        <v>32</v>
      </c>
      <c r="E331" s="13">
        <f t="shared" ref="E331:K331" si="44">E28+E129+E230</f>
        <v>56</v>
      </c>
      <c r="F331" s="13">
        <f t="shared" si="44"/>
        <v>54</v>
      </c>
      <c r="G331" s="13">
        <f t="shared" si="44"/>
        <v>97</v>
      </c>
      <c r="H331" s="13">
        <f t="shared" si="44"/>
        <v>139</v>
      </c>
      <c r="I331" s="13">
        <f t="shared" si="44"/>
        <v>183</v>
      </c>
      <c r="J331" s="13">
        <f t="shared" si="44"/>
        <v>529</v>
      </c>
      <c r="K331" s="13">
        <f t="shared" si="44"/>
        <v>419</v>
      </c>
    </row>
    <row r="332" spans="1:11" x14ac:dyDescent="0.2">
      <c r="A332" s="13" t="str">
        <f t="shared" si="20"/>
        <v>I alt</v>
      </c>
      <c r="B332" s="13">
        <f t="shared" si="21"/>
        <v>2015</v>
      </c>
      <c r="C332" s="3">
        <v>240</v>
      </c>
      <c r="D332" s="19" t="s">
        <v>23</v>
      </c>
      <c r="E332" s="13">
        <f t="shared" ref="E332:K332" si="45">E29+E130+E231</f>
        <v>18</v>
      </c>
      <c r="F332" s="13">
        <f t="shared" si="45"/>
        <v>17</v>
      </c>
      <c r="G332" s="13">
        <f t="shared" si="45"/>
        <v>31</v>
      </c>
      <c r="H332" s="13">
        <f t="shared" si="45"/>
        <v>22</v>
      </c>
      <c r="I332" s="13">
        <f t="shared" si="45"/>
        <v>22</v>
      </c>
      <c r="J332" s="13">
        <f t="shared" si="45"/>
        <v>110</v>
      </c>
      <c r="K332" s="13">
        <f t="shared" si="45"/>
        <v>75</v>
      </c>
    </row>
    <row r="333" spans="1:11" x14ac:dyDescent="0.2">
      <c r="A333" s="13" t="str">
        <f t="shared" si="20"/>
        <v>I alt</v>
      </c>
      <c r="B333" s="13">
        <f t="shared" si="21"/>
        <v>2015</v>
      </c>
      <c r="C333" s="3">
        <v>250</v>
      </c>
      <c r="D333" s="19" t="s">
        <v>25</v>
      </c>
      <c r="E333" s="13">
        <f t="shared" ref="E333:K333" si="46">E30+E131+E232</f>
        <v>36</v>
      </c>
      <c r="F333" s="13">
        <f t="shared" si="46"/>
        <v>43</v>
      </c>
      <c r="G333" s="13">
        <f t="shared" si="46"/>
        <v>45</v>
      </c>
      <c r="H333" s="13">
        <f t="shared" si="46"/>
        <v>66</v>
      </c>
      <c r="I333" s="13">
        <f t="shared" si="46"/>
        <v>70</v>
      </c>
      <c r="J333" s="13">
        <f t="shared" si="46"/>
        <v>260</v>
      </c>
      <c r="K333" s="13">
        <f t="shared" si="46"/>
        <v>181</v>
      </c>
    </row>
    <row r="334" spans="1:11" x14ac:dyDescent="0.2">
      <c r="A334" s="13" t="str">
        <f t="shared" si="20"/>
        <v>I alt</v>
      </c>
      <c r="B334" s="13">
        <f t="shared" si="21"/>
        <v>2015</v>
      </c>
      <c r="C334" s="3">
        <v>253</v>
      </c>
      <c r="D334" s="19" t="s">
        <v>35</v>
      </c>
      <c r="E334" s="13">
        <f t="shared" ref="E334:K334" si="47">E31+E132+E233</f>
        <v>41</v>
      </c>
      <c r="F334" s="13">
        <f t="shared" si="47"/>
        <v>53</v>
      </c>
      <c r="G334" s="13">
        <f t="shared" si="47"/>
        <v>49</v>
      </c>
      <c r="H334" s="13">
        <f t="shared" si="47"/>
        <v>67</v>
      </c>
      <c r="I334" s="13">
        <f t="shared" si="47"/>
        <v>68</v>
      </c>
      <c r="J334" s="13">
        <f t="shared" si="47"/>
        <v>278</v>
      </c>
      <c r="K334" s="13">
        <f t="shared" si="47"/>
        <v>184</v>
      </c>
    </row>
    <row r="335" spans="1:11" x14ac:dyDescent="0.2">
      <c r="A335" s="13" t="str">
        <f t="shared" si="20"/>
        <v>I alt</v>
      </c>
      <c r="B335" s="13">
        <f t="shared" si="21"/>
        <v>2015</v>
      </c>
      <c r="C335" s="3">
        <v>259</v>
      </c>
      <c r="D335" s="19" t="s">
        <v>36</v>
      </c>
      <c r="E335" s="13">
        <f t="shared" ref="E335:K335" si="48">E32+E133+E234</f>
        <v>53</v>
      </c>
      <c r="F335" s="13">
        <f t="shared" si="48"/>
        <v>60</v>
      </c>
      <c r="G335" s="13">
        <f t="shared" si="48"/>
        <v>66</v>
      </c>
      <c r="H335" s="13">
        <f t="shared" si="48"/>
        <v>80</v>
      </c>
      <c r="I335" s="13">
        <f t="shared" si="48"/>
        <v>87</v>
      </c>
      <c r="J335" s="13">
        <f t="shared" si="48"/>
        <v>346</v>
      </c>
      <c r="K335" s="13">
        <f t="shared" si="48"/>
        <v>233</v>
      </c>
    </row>
    <row r="336" spans="1:11" x14ac:dyDescent="0.2">
      <c r="A336" s="13" t="str">
        <f t="shared" si="20"/>
        <v>I alt</v>
      </c>
      <c r="B336" s="13">
        <f t="shared" si="21"/>
        <v>2015</v>
      </c>
      <c r="C336" s="3">
        <v>260</v>
      </c>
      <c r="D336" s="19" t="s">
        <v>28</v>
      </c>
      <c r="E336" s="13">
        <f t="shared" ref="E336:K336" si="49">E33+E134+E235</f>
        <v>41</v>
      </c>
      <c r="F336" s="13">
        <f t="shared" si="49"/>
        <v>35</v>
      </c>
      <c r="G336" s="13">
        <f t="shared" si="49"/>
        <v>57</v>
      </c>
      <c r="H336" s="13">
        <f t="shared" si="49"/>
        <v>66</v>
      </c>
      <c r="I336" s="13">
        <f t="shared" si="49"/>
        <v>54</v>
      </c>
      <c r="J336" s="13">
        <f t="shared" si="49"/>
        <v>253</v>
      </c>
      <c r="K336" s="13">
        <f t="shared" si="49"/>
        <v>177</v>
      </c>
    </row>
    <row r="337" spans="1:11" x14ac:dyDescent="0.2">
      <c r="A337" s="13" t="str">
        <f t="shared" si="20"/>
        <v>I alt</v>
      </c>
      <c r="B337" s="13">
        <f t="shared" si="21"/>
        <v>2015</v>
      </c>
      <c r="C337" s="3">
        <v>265</v>
      </c>
      <c r="D337" s="19" t="s">
        <v>38</v>
      </c>
      <c r="E337" s="13">
        <f t="shared" ref="E337:K337" si="50">E34+E135+E236</f>
        <v>75</v>
      </c>
      <c r="F337" s="13">
        <f t="shared" si="50"/>
        <v>82</v>
      </c>
      <c r="G337" s="13">
        <f t="shared" si="50"/>
        <v>111</v>
      </c>
      <c r="H337" s="13">
        <f t="shared" si="50"/>
        <v>111</v>
      </c>
      <c r="I337" s="13">
        <f t="shared" si="50"/>
        <v>130</v>
      </c>
      <c r="J337" s="13">
        <f t="shared" si="50"/>
        <v>509</v>
      </c>
      <c r="K337" s="13">
        <f t="shared" si="50"/>
        <v>352</v>
      </c>
    </row>
    <row r="338" spans="1:11" x14ac:dyDescent="0.2">
      <c r="A338" s="13" t="str">
        <f t="shared" si="20"/>
        <v>I alt</v>
      </c>
      <c r="B338" s="13">
        <f t="shared" si="21"/>
        <v>2015</v>
      </c>
      <c r="C338" s="3">
        <v>269</v>
      </c>
      <c r="D338" s="19" t="s">
        <v>39</v>
      </c>
      <c r="E338" s="13">
        <f t="shared" ref="E338:K338" si="51">E35+E136+E237</f>
        <v>6</v>
      </c>
      <c r="F338" s="13">
        <f t="shared" si="51"/>
        <v>12</v>
      </c>
      <c r="G338" s="13">
        <f t="shared" si="51"/>
        <v>24</v>
      </c>
      <c r="H338" s="13">
        <f t="shared" si="51"/>
        <v>25</v>
      </c>
      <c r="I338" s="13">
        <f t="shared" si="51"/>
        <v>25</v>
      </c>
      <c r="J338" s="13">
        <f t="shared" si="51"/>
        <v>92</v>
      </c>
      <c r="K338" s="13">
        <f t="shared" si="51"/>
        <v>74</v>
      </c>
    </row>
    <row r="339" spans="1:11" x14ac:dyDescent="0.2">
      <c r="A339" s="13" t="str">
        <f t="shared" si="20"/>
        <v>I alt</v>
      </c>
      <c r="B339" s="13">
        <f t="shared" si="21"/>
        <v>2015</v>
      </c>
      <c r="C339" s="3">
        <v>270</v>
      </c>
      <c r="D339" s="19" t="s">
        <v>27</v>
      </c>
      <c r="E339" s="13">
        <f t="shared" ref="E339:K339" si="52">E36+E137+E238</f>
        <v>11</v>
      </c>
      <c r="F339" s="13">
        <f t="shared" si="52"/>
        <v>20</v>
      </c>
      <c r="G339" s="13">
        <f t="shared" si="52"/>
        <v>79</v>
      </c>
      <c r="H339" s="13">
        <f t="shared" si="52"/>
        <v>80</v>
      </c>
      <c r="I339" s="13">
        <f t="shared" si="52"/>
        <v>70</v>
      </c>
      <c r="J339" s="13">
        <f t="shared" si="52"/>
        <v>260</v>
      </c>
      <c r="K339" s="13">
        <f t="shared" si="52"/>
        <v>229</v>
      </c>
    </row>
    <row r="340" spans="1:11" x14ac:dyDescent="0.2">
      <c r="A340" s="13" t="str">
        <f t="shared" si="20"/>
        <v>I alt</v>
      </c>
      <c r="B340" s="13">
        <f t="shared" si="21"/>
        <v>2015</v>
      </c>
      <c r="C340" s="3">
        <v>306</v>
      </c>
      <c r="D340" s="19" t="s">
        <v>46</v>
      </c>
      <c r="E340" s="13">
        <f t="shared" ref="E340:K340" si="53">E37+E138+E239</f>
        <v>27</v>
      </c>
      <c r="F340" s="13">
        <f t="shared" si="53"/>
        <v>47</v>
      </c>
      <c r="G340" s="13">
        <f t="shared" si="53"/>
        <v>44</v>
      </c>
      <c r="H340" s="13">
        <f t="shared" si="53"/>
        <v>64</v>
      </c>
      <c r="I340" s="13">
        <f t="shared" si="53"/>
        <v>102</v>
      </c>
      <c r="J340" s="13">
        <f t="shared" si="53"/>
        <v>284</v>
      </c>
      <c r="K340" s="13">
        <f t="shared" si="53"/>
        <v>210</v>
      </c>
    </row>
    <row r="341" spans="1:11" x14ac:dyDescent="0.2">
      <c r="A341" s="13" t="str">
        <f t="shared" si="20"/>
        <v>I alt</v>
      </c>
      <c r="B341" s="13">
        <f t="shared" si="21"/>
        <v>2015</v>
      </c>
      <c r="C341" s="3">
        <v>316</v>
      </c>
      <c r="D341" s="19" t="s">
        <v>42</v>
      </c>
      <c r="E341" s="13">
        <f t="shared" ref="E341:K341" si="54">E38+E139+E240</f>
        <v>49</v>
      </c>
      <c r="F341" s="13">
        <f t="shared" si="54"/>
        <v>51</v>
      </c>
      <c r="G341" s="13">
        <f t="shared" si="54"/>
        <v>63</v>
      </c>
      <c r="H341" s="13">
        <f t="shared" si="54"/>
        <v>91</v>
      </c>
      <c r="I341" s="13">
        <f t="shared" si="54"/>
        <v>88</v>
      </c>
      <c r="J341" s="13">
        <f t="shared" si="54"/>
        <v>342</v>
      </c>
      <c r="K341" s="13">
        <f t="shared" si="54"/>
        <v>242</v>
      </c>
    </row>
    <row r="342" spans="1:11" x14ac:dyDescent="0.2">
      <c r="A342" s="13" t="str">
        <f t="shared" si="20"/>
        <v>I alt</v>
      </c>
      <c r="B342" s="13">
        <f t="shared" si="21"/>
        <v>2015</v>
      </c>
      <c r="C342" s="3">
        <v>320</v>
      </c>
      <c r="D342" s="19" t="s">
        <v>40</v>
      </c>
      <c r="E342" s="13">
        <f t="shared" ref="E342:K342" si="55">E39+E140+E241</f>
        <v>33</v>
      </c>
      <c r="F342" s="13">
        <f t="shared" si="55"/>
        <v>39</v>
      </c>
      <c r="G342" s="13">
        <f t="shared" si="55"/>
        <v>61</v>
      </c>
      <c r="H342" s="13">
        <f t="shared" si="55"/>
        <v>83</v>
      </c>
      <c r="I342" s="13">
        <f t="shared" si="55"/>
        <v>80</v>
      </c>
      <c r="J342" s="13">
        <f t="shared" si="55"/>
        <v>296</v>
      </c>
      <c r="K342" s="13">
        <f t="shared" si="55"/>
        <v>224</v>
      </c>
    </row>
    <row r="343" spans="1:11" x14ac:dyDescent="0.2">
      <c r="A343" s="13" t="str">
        <f t="shared" si="20"/>
        <v>I alt</v>
      </c>
      <c r="B343" s="13">
        <f t="shared" si="21"/>
        <v>2015</v>
      </c>
      <c r="C343" s="3">
        <v>326</v>
      </c>
      <c r="D343" s="19" t="s">
        <v>43</v>
      </c>
      <c r="E343" s="13">
        <f t="shared" ref="E343:K343" si="56">E40+E141+E242</f>
        <v>38</v>
      </c>
      <c r="F343" s="13">
        <f t="shared" si="56"/>
        <v>44</v>
      </c>
      <c r="G343" s="13">
        <f t="shared" si="56"/>
        <v>62</v>
      </c>
      <c r="H343" s="13">
        <f t="shared" si="56"/>
        <v>71</v>
      </c>
      <c r="I343" s="13">
        <f t="shared" si="56"/>
        <v>68</v>
      </c>
      <c r="J343" s="13">
        <f t="shared" si="56"/>
        <v>283</v>
      </c>
      <c r="K343" s="13">
        <f t="shared" si="56"/>
        <v>201</v>
      </c>
    </row>
    <row r="344" spans="1:11" x14ac:dyDescent="0.2">
      <c r="A344" s="13" t="str">
        <f t="shared" si="20"/>
        <v>I alt</v>
      </c>
      <c r="B344" s="13">
        <f t="shared" si="21"/>
        <v>2015</v>
      </c>
      <c r="C344" s="3">
        <v>329</v>
      </c>
      <c r="D344" s="19" t="s">
        <v>47</v>
      </c>
      <c r="E344" s="13">
        <f t="shared" ref="E344:K344" si="57">E41+E142+E243</f>
        <v>26</v>
      </c>
      <c r="F344" s="13">
        <f t="shared" si="57"/>
        <v>22</v>
      </c>
      <c r="G344" s="13">
        <f t="shared" si="57"/>
        <v>45</v>
      </c>
      <c r="H344" s="13">
        <f t="shared" si="57"/>
        <v>42</v>
      </c>
      <c r="I344" s="13">
        <f t="shared" si="57"/>
        <v>44</v>
      </c>
      <c r="J344" s="13">
        <f t="shared" si="57"/>
        <v>179</v>
      </c>
      <c r="K344" s="13">
        <f t="shared" si="57"/>
        <v>131</v>
      </c>
    </row>
    <row r="345" spans="1:11" x14ac:dyDescent="0.2">
      <c r="A345" s="13" t="str">
        <f t="shared" si="20"/>
        <v>I alt</v>
      </c>
      <c r="B345" s="13">
        <f t="shared" si="21"/>
        <v>2015</v>
      </c>
      <c r="C345" s="3">
        <v>330</v>
      </c>
      <c r="D345" s="19" t="s">
        <v>48</v>
      </c>
      <c r="E345" s="13">
        <f t="shared" ref="E345:K345" si="58">E42+E143+E244</f>
        <v>46</v>
      </c>
      <c r="F345" s="13">
        <f t="shared" si="58"/>
        <v>50</v>
      </c>
      <c r="G345" s="13">
        <f t="shared" si="58"/>
        <v>86</v>
      </c>
      <c r="H345" s="13">
        <f t="shared" si="58"/>
        <v>111</v>
      </c>
      <c r="I345" s="13">
        <f t="shared" si="58"/>
        <v>141</v>
      </c>
      <c r="J345" s="13">
        <f t="shared" si="58"/>
        <v>434</v>
      </c>
      <c r="K345" s="13">
        <f t="shared" si="58"/>
        <v>338</v>
      </c>
    </row>
    <row r="346" spans="1:11" x14ac:dyDescent="0.2">
      <c r="A346" s="13" t="str">
        <f t="shared" si="20"/>
        <v>I alt</v>
      </c>
      <c r="B346" s="13">
        <f t="shared" si="21"/>
        <v>2015</v>
      </c>
      <c r="C346" s="3">
        <v>336</v>
      </c>
      <c r="D346" s="19" t="s">
        <v>50</v>
      </c>
      <c r="E346" s="13">
        <f t="shared" ref="E346:K346" si="59">E43+E144+E245</f>
        <v>16</v>
      </c>
      <c r="F346" s="13">
        <f t="shared" si="59"/>
        <v>19</v>
      </c>
      <c r="G346" s="13">
        <f t="shared" si="59"/>
        <v>30</v>
      </c>
      <c r="H346" s="13">
        <f t="shared" si="59"/>
        <v>36</v>
      </c>
      <c r="I346" s="13">
        <f t="shared" si="59"/>
        <v>48</v>
      </c>
      <c r="J346" s="13">
        <f t="shared" si="59"/>
        <v>149</v>
      </c>
      <c r="K346" s="13">
        <f t="shared" si="59"/>
        <v>114</v>
      </c>
    </row>
    <row r="347" spans="1:11" x14ac:dyDescent="0.2">
      <c r="A347" s="13" t="str">
        <f t="shared" si="20"/>
        <v>I alt</v>
      </c>
      <c r="B347" s="13">
        <f t="shared" si="21"/>
        <v>2015</v>
      </c>
      <c r="C347" s="3">
        <v>340</v>
      </c>
      <c r="D347" s="19" t="s">
        <v>49</v>
      </c>
      <c r="E347" s="13">
        <f t="shared" ref="E347:K347" si="60">E44+E145+E246</f>
        <v>26</v>
      </c>
      <c r="F347" s="13">
        <f t="shared" si="60"/>
        <v>26</v>
      </c>
      <c r="G347" s="13">
        <f t="shared" si="60"/>
        <v>38</v>
      </c>
      <c r="H347" s="13">
        <f t="shared" si="60"/>
        <v>47</v>
      </c>
      <c r="I347" s="13">
        <f t="shared" si="60"/>
        <v>52</v>
      </c>
      <c r="J347" s="13">
        <f t="shared" si="60"/>
        <v>189</v>
      </c>
      <c r="K347" s="13">
        <f t="shared" si="60"/>
        <v>137</v>
      </c>
    </row>
    <row r="348" spans="1:11" x14ac:dyDescent="0.2">
      <c r="A348" s="13" t="str">
        <f t="shared" si="20"/>
        <v>I alt</v>
      </c>
      <c r="B348" s="13">
        <f t="shared" si="21"/>
        <v>2015</v>
      </c>
      <c r="C348" s="3">
        <v>350</v>
      </c>
      <c r="D348" s="19" t="s">
        <v>37</v>
      </c>
      <c r="E348" s="13">
        <f t="shared" ref="E348:K348" si="61">E45+E146+E247</f>
        <v>23</v>
      </c>
      <c r="F348" s="13">
        <f t="shared" si="61"/>
        <v>14</v>
      </c>
      <c r="G348" s="13">
        <f t="shared" si="61"/>
        <v>31</v>
      </c>
      <c r="H348" s="13">
        <f t="shared" si="61"/>
        <v>34</v>
      </c>
      <c r="I348" s="13">
        <f t="shared" si="61"/>
        <v>46</v>
      </c>
      <c r="J348" s="13">
        <f t="shared" si="61"/>
        <v>148</v>
      </c>
      <c r="K348" s="13">
        <f t="shared" si="61"/>
        <v>111</v>
      </c>
    </row>
    <row r="349" spans="1:11" x14ac:dyDescent="0.2">
      <c r="A349" s="13" t="str">
        <f t="shared" si="20"/>
        <v>I alt</v>
      </c>
      <c r="B349" s="13">
        <f t="shared" si="21"/>
        <v>2015</v>
      </c>
      <c r="C349" s="3">
        <v>360</v>
      </c>
      <c r="D349" s="19" t="s">
        <v>44</v>
      </c>
      <c r="E349" s="13">
        <f t="shared" ref="E349:K349" si="62">E46+E147+E248</f>
        <v>71</v>
      </c>
      <c r="F349" s="13">
        <f t="shared" si="62"/>
        <v>68</v>
      </c>
      <c r="G349" s="13">
        <f t="shared" si="62"/>
        <v>91</v>
      </c>
      <c r="H349" s="13">
        <f t="shared" si="62"/>
        <v>119</v>
      </c>
      <c r="I349" s="13">
        <f t="shared" si="62"/>
        <v>109</v>
      </c>
      <c r="J349" s="13">
        <f t="shared" si="62"/>
        <v>458</v>
      </c>
      <c r="K349" s="13">
        <f t="shared" si="62"/>
        <v>319</v>
      </c>
    </row>
    <row r="350" spans="1:11" x14ac:dyDescent="0.2">
      <c r="A350" s="13" t="str">
        <f t="shared" si="20"/>
        <v>I alt</v>
      </c>
      <c r="B350" s="13">
        <f t="shared" si="21"/>
        <v>2015</v>
      </c>
      <c r="C350" s="3">
        <v>370</v>
      </c>
      <c r="D350" s="19" t="s">
        <v>45</v>
      </c>
      <c r="E350" s="13">
        <f t="shared" ref="E350:K350" si="63">E47+E148+E249</f>
        <v>78</v>
      </c>
      <c r="F350" s="13">
        <f t="shared" si="63"/>
        <v>78</v>
      </c>
      <c r="G350" s="13">
        <f t="shared" si="63"/>
        <v>120</v>
      </c>
      <c r="H350" s="13">
        <f t="shared" si="63"/>
        <v>146</v>
      </c>
      <c r="I350" s="13">
        <f t="shared" si="63"/>
        <v>133</v>
      </c>
      <c r="J350" s="13">
        <f t="shared" si="63"/>
        <v>555</v>
      </c>
      <c r="K350" s="13">
        <f t="shared" si="63"/>
        <v>399</v>
      </c>
    </row>
    <row r="351" spans="1:11" x14ac:dyDescent="0.2">
      <c r="A351" s="13" t="str">
        <f t="shared" si="20"/>
        <v>I alt</v>
      </c>
      <c r="B351" s="13">
        <f t="shared" si="21"/>
        <v>2015</v>
      </c>
      <c r="C351" s="3">
        <v>376</v>
      </c>
      <c r="D351" s="19" t="s">
        <v>41</v>
      </c>
      <c r="E351" s="13">
        <f t="shared" ref="E351:K351" si="64">E48+E149+E250</f>
        <v>52</v>
      </c>
      <c r="F351" s="13">
        <f t="shared" si="64"/>
        <v>56</v>
      </c>
      <c r="G351" s="13">
        <f t="shared" si="64"/>
        <v>87</v>
      </c>
      <c r="H351" s="13">
        <f t="shared" si="64"/>
        <v>156</v>
      </c>
      <c r="I351" s="13">
        <f t="shared" si="64"/>
        <v>159</v>
      </c>
      <c r="J351" s="13">
        <f t="shared" si="64"/>
        <v>510</v>
      </c>
      <c r="K351" s="13">
        <f t="shared" si="64"/>
        <v>402</v>
      </c>
    </row>
    <row r="352" spans="1:11" x14ac:dyDescent="0.2">
      <c r="A352" s="13" t="str">
        <f t="shared" si="20"/>
        <v>I alt</v>
      </c>
      <c r="B352" s="13">
        <f t="shared" si="21"/>
        <v>2015</v>
      </c>
      <c r="C352" s="3">
        <v>390</v>
      </c>
      <c r="D352" s="19" t="s">
        <v>51</v>
      </c>
      <c r="E352" s="13">
        <f t="shared" ref="E352:K352" si="65">E49+E150+E251</f>
        <v>60</v>
      </c>
      <c r="F352" s="13">
        <f t="shared" si="65"/>
        <v>45</v>
      </c>
      <c r="G352" s="13">
        <f t="shared" si="65"/>
        <v>70</v>
      </c>
      <c r="H352" s="13">
        <f t="shared" si="65"/>
        <v>111</v>
      </c>
      <c r="I352" s="13">
        <f t="shared" si="65"/>
        <v>128</v>
      </c>
      <c r="J352" s="13">
        <f t="shared" si="65"/>
        <v>414</v>
      </c>
      <c r="K352" s="13">
        <f t="shared" si="65"/>
        <v>309</v>
      </c>
    </row>
    <row r="353" spans="1:11" x14ac:dyDescent="0.2">
      <c r="A353" s="13" t="str">
        <f t="shared" si="20"/>
        <v>I alt</v>
      </c>
      <c r="B353" s="13">
        <f t="shared" si="21"/>
        <v>2015</v>
      </c>
      <c r="C353" s="3">
        <v>400</v>
      </c>
      <c r="D353" s="19" t="s">
        <v>33</v>
      </c>
      <c r="E353" s="13">
        <f t="shared" ref="E353:K353" si="66">E50+E151+E252</f>
        <v>43</v>
      </c>
      <c r="F353" s="13">
        <f t="shared" si="66"/>
        <v>69</v>
      </c>
      <c r="G353" s="13">
        <f t="shared" si="66"/>
        <v>83</v>
      </c>
      <c r="H353" s="13">
        <f t="shared" si="66"/>
        <v>84</v>
      </c>
      <c r="I353" s="13">
        <f t="shared" si="66"/>
        <v>97</v>
      </c>
      <c r="J353" s="13">
        <f t="shared" si="66"/>
        <v>376</v>
      </c>
      <c r="K353" s="13">
        <f t="shared" si="66"/>
        <v>264</v>
      </c>
    </row>
    <row r="354" spans="1:11" x14ac:dyDescent="0.2">
      <c r="A354" s="13" t="str">
        <f t="shared" si="20"/>
        <v>I alt</v>
      </c>
      <c r="B354" s="13">
        <f t="shared" si="21"/>
        <v>2015</v>
      </c>
      <c r="C354" s="3">
        <v>410</v>
      </c>
      <c r="D354" s="19" t="s">
        <v>56</v>
      </c>
      <c r="E354" s="13">
        <f t="shared" ref="E354:K354" si="67">E51+E152+E253</f>
        <v>13</v>
      </c>
      <c r="F354" s="13">
        <f t="shared" si="67"/>
        <v>29</v>
      </c>
      <c r="G354" s="13">
        <f t="shared" si="67"/>
        <v>34</v>
      </c>
      <c r="H354" s="13">
        <f t="shared" si="67"/>
        <v>69</v>
      </c>
      <c r="I354" s="13">
        <f t="shared" si="67"/>
        <v>75</v>
      </c>
      <c r="J354" s="13">
        <f t="shared" si="67"/>
        <v>220</v>
      </c>
      <c r="K354" s="13">
        <f t="shared" si="67"/>
        <v>178</v>
      </c>
    </row>
    <row r="355" spans="1:11" x14ac:dyDescent="0.2">
      <c r="A355" s="13" t="str">
        <f t="shared" si="20"/>
        <v>I alt</v>
      </c>
      <c r="B355" s="13">
        <f t="shared" si="21"/>
        <v>2015</v>
      </c>
      <c r="C355" s="3">
        <v>420</v>
      </c>
      <c r="D355" s="19" t="s">
        <v>52</v>
      </c>
      <c r="E355" s="13">
        <f t="shared" ref="E355:K355" si="68">E52+E153+E254</f>
        <v>42</v>
      </c>
      <c r="F355" s="13">
        <f t="shared" si="68"/>
        <v>36</v>
      </c>
      <c r="G355" s="13">
        <f t="shared" si="68"/>
        <v>63</v>
      </c>
      <c r="H355" s="13">
        <f t="shared" si="68"/>
        <v>84</v>
      </c>
      <c r="I355" s="13">
        <f t="shared" si="68"/>
        <v>74</v>
      </c>
      <c r="J355" s="13">
        <f t="shared" si="68"/>
        <v>299</v>
      </c>
      <c r="K355" s="13">
        <f t="shared" si="68"/>
        <v>221</v>
      </c>
    </row>
    <row r="356" spans="1:11" x14ac:dyDescent="0.2">
      <c r="A356" s="13" t="str">
        <f t="shared" si="20"/>
        <v>I alt</v>
      </c>
      <c r="B356" s="13">
        <f t="shared" si="21"/>
        <v>2015</v>
      </c>
      <c r="C356" s="3">
        <v>430</v>
      </c>
      <c r="D356" s="19" t="s">
        <v>53</v>
      </c>
      <c r="E356" s="13">
        <f t="shared" ref="E356:K356" si="69">E53+E154+E255</f>
        <v>30</v>
      </c>
      <c r="F356" s="13">
        <f t="shared" si="69"/>
        <v>76</v>
      </c>
      <c r="G356" s="13">
        <f t="shared" si="69"/>
        <v>106</v>
      </c>
      <c r="H356" s="13">
        <f t="shared" si="69"/>
        <v>54</v>
      </c>
      <c r="I356" s="13">
        <f t="shared" si="69"/>
        <v>111</v>
      </c>
      <c r="J356" s="13">
        <f t="shared" si="69"/>
        <v>377</v>
      </c>
      <c r="K356" s="13">
        <f t="shared" si="69"/>
        <v>271</v>
      </c>
    </row>
    <row r="357" spans="1:11" x14ac:dyDescent="0.2">
      <c r="A357" s="13" t="str">
        <f t="shared" si="20"/>
        <v>I alt</v>
      </c>
      <c r="B357" s="13">
        <f t="shared" si="21"/>
        <v>2015</v>
      </c>
      <c r="C357" s="3">
        <v>440</v>
      </c>
      <c r="D357" s="19" t="s">
        <v>54</v>
      </c>
      <c r="E357" s="13">
        <f t="shared" ref="E357:K357" si="70">E54+E155+E256</f>
        <v>18</v>
      </c>
      <c r="F357" s="13">
        <f t="shared" si="70"/>
        <v>26</v>
      </c>
      <c r="G357" s="13">
        <f t="shared" si="70"/>
        <v>41</v>
      </c>
      <c r="H357" s="13">
        <f t="shared" si="70"/>
        <v>57</v>
      </c>
      <c r="I357" s="13">
        <f t="shared" si="70"/>
        <v>48</v>
      </c>
      <c r="J357" s="13">
        <f t="shared" si="70"/>
        <v>190</v>
      </c>
      <c r="K357" s="13">
        <f t="shared" si="70"/>
        <v>146</v>
      </c>
    </row>
    <row r="358" spans="1:11" x14ac:dyDescent="0.2">
      <c r="A358" s="13" t="str">
        <f t="shared" si="20"/>
        <v>I alt</v>
      </c>
      <c r="B358" s="13">
        <f t="shared" si="21"/>
        <v>2015</v>
      </c>
      <c r="C358" s="3">
        <v>450</v>
      </c>
      <c r="D358" s="19" t="s">
        <v>58</v>
      </c>
      <c r="E358" s="13">
        <f t="shared" ref="E358:K358" si="71">E55+E156+E257</f>
        <v>15</v>
      </c>
      <c r="F358" s="13">
        <f t="shared" si="71"/>
        <v>15</v>
      </c>
      <c r="G358" s="13">
        <f t="shared" si="71"/>
        <v>39</v>
      </c>
      <c r="H358" s="13">
        <f t="shared" si="71"/>
        <v>47</v>
      </c>
      <c r="I358" s="13">
        <f t="shared" si="71"/>
        <v>48</v>
      </c>
      <c r="J358" s="13">
        <f t="shared" si="71"/>
        <v>164</v>
      </c>
      <c r="K358" s="13">
        <f t="shared" si="71"/>
        <v>134</v>
      </c>
    </row>
    <row r="359" spans="1:11" x14ac:dyDescent="0.2">
      <c r="A359" s="13" t="str">
        <f t="shared" si="20"/>
        <v>I alt</v>
      </c>
      <c r="B359" s="13">
        <f t="shared" si="21"/>
        <v>2015</v>
      </c>
      <c r="C359" s="3">
        <v>461</v>
      </c>
      <c r="D359" s="19" t="s">
        <v>59</v>
      </c>
      <c r="E359" s="13">
        <f t="shared" ref="E359:K359" si="72">E56+E157+E258</f>
        <v>96</v>
      </c>
      <c r="F359" s="13">
        <f t="shared" si="72"/>
        <v>99</v>
      </c>
      <c r="G359" s="13">
        <f t="shared" si="72"/>
        <v>183</v>
      </c>
      <c r="H359" s="13">
        <f t="shared" si="72"/>
        <v>311</v>
      </c>
      <c r="I359" s="13">
        <f t="shared" si="72"/>
        <v>713</v>
      </c>
      <c r="J359" s="13">
        <f t="shared" si="72"/>
        <v>1402</v>
      </c>
      <c r="K359" s="13">
        <f t="shared" si="72"/>
        <v>1207</v>
      </c>
    </row>
    <row r="360" spans="1:11" x14ac:dyDescent="0.2">
      <c r="A360" s="13" t="str">
        <f t="shared" si="20"/>
        <v>I alt</v>
      </c>
      <c r="B360" s="13">
        <f t="shared" si="21"/>
        <v>2015</v>
      </c>
      <c r="C360" s="3">
        <v>479</v>
      </c>
      <c r="D360" s="19" t="s">
        <v>60</v>
      </c>
      <c r="E360" s="13">
        <f t="shared" ref="E360:K360" si="73">E57+E158+E259</f>
        <v>110</v>
      </c>
      <c r="F360" s="13">
        <f t="shared" si="73"/>
        <v>90</v>
      </c>
      <c r="G360" s="13">
        <f t="shared" si="73"/>
        <v>138</v>
      </c>
      <c r="H360" s="13">
        <f t="shared" si="73"/>
        <v>164</v>
      </c>
      <c r="I360" s="13">
        <f t="shared" si="73"/>
        <v>201</v>
      </c>
      <c r="J360" s="13">
        <f t="shared" si="73"/>
        <v>703</v>
      </c>
      <c r="K360" s="13">
        <f t="shared" si="73"/>
        <v>503</v>
      </c>
    </row>
    <row r="361" spans="1:11" x14ac:dyDescent="0.2">
      <c r="A361" s="13" t="str">
        <f t="shared" si="20"/>
        <v>I alt</v>
      </c>
      <c r="B361" s="13">
        <f t="shared" si="21"/>
        <v>2015</v>
      </c>
      <c r="C361" s="3">
        <v>480</v>
      </c>
      <c r="D361" s="19" t="s">
        <v>57</v>
      </c>
      <c r="E361" s="13">
        <f t="shared" ref="E361:K361" si="74">E58+E159+E260</f>
        <v>29</v>
      </c>
      <c r="F361" s="13">
        <f t="shared" si="74"/>
        <v>32</v>
      </c>
      <c r="G361" s="13">
        <f t="shared" si="74"/>
        <v>43</v>
      </c>
      <c r="H361" s="13">
        <f t="shared" si="74"/>
        <v>53</v>
      </c>
      <c r="I361" s="13">
        <f t="shared" si="74"/>
        <v>55</v>
      </c>
      <c r="J361" s="13">
        <f t="shared" si="74"/>
        <v>212</v>
      </c>
      <c r="K361" s="13">
        <f t="shared" si="74"/>
        <v>151</v>
      </c>
    </row>
    <row r="362" spans="1:11" x14ac:dyDescent="0.2">
      <c r="A362" s="13" t="str">
        <f t="shared" si="20"/>
        <v>I alt</v>
      </c>
      <c r="B362" s="13">
        <f t="shared" si="21"/>
        <v>2015</v>
      </c>
      <c r="C362" s="3">
        <v>482</v>
      </c>
      <c r="D362" s="19" t="s">
        <v>55</v>
      </c>
      <c r="E362" s="13">
        <f t="shared" ref="E362:K362" si="75">E59+E160+E261</f>
        <v>18</v>
      </c>
      <c r="F362" s="13">
        <f t="shared" si="75"/>
        <v>12</v>
      </c>
      <c r="G362" s="13">
        <f t="shared" si="75"/>
        <v>30</v>
      </c>
      <c r="H362" s="13">
        <f t="shared" si="75"/>
        <v>42</v>
      </c>
      <c r="I362" s="13">
        <f t="shared" si="75"/>
        <v>54</v>
      </c>
      <c r="J362" s="13">
        <f t="shared" si="75"/>
        <v>156</v>
      </c>
      <c r="K362" s="13">
        <f t="shared" si="75"/>
        <v>126</v>
      </c>
    </row>
    <row r="363" spans="1:11" x14ac:dyDescent="0.2">
      <c r="A363" s="13" t="str">
        <f t="shared" si="20"/>
        <v>I alt</v>
      </c>
      <c r="B363" s="13">
        <f t="shared" si="21"/>
        <v>2015</v>
      </c>
      <c r="C363" s="3">
        <v>492</v>
      </c>
      <c r="D363" s="19" t="s">
        <v>61</v>
      </c>
      <c r="E363" s="13">
        <f t="shared" ref="E363:K363" si="76">E60+E161+E262</f>
        <v>8</v>
      </c>
      <c r="F363" s="13">
        <f t="shared" si="76"/>
        <v>15</v>
      </c>
      <c r="G363" s="13">
        <f t="shared" si="76"/>
        <v>15</v>
      </c>
      <c r="H363" s="13">
        <f t="shared" si="76"/>
        <v>21</v>
      </c>
      <c r="I363" s="13">
        <f t="shared" si="76"/>
        <v>50</v>
      </c>
      <c r="J363" s="13">
        <f t="shared" si="76"/>
        <v>109</v>
      </c>
      <c r="K363" s="13">
        <f t="shared" si="76"/>
        <v>86</v>
      </c>
    </row>
    <row r="364" spans="1:11" x14ac:dyDescent="0.2">
      <c r="A364" s="13" t="str">
        <f t="shared" si="20"/>
        <v>I alt</v>
      </c>
      <c r="B364" s="13">
        <f t="shared" si="21"/>
        <v>2015</v>
      </c>
      <c r="C364" s="3">
        <v>510</v>
      </c>
      <c r="D364" s="19" t="s">
        <v>66</v>
      </c>
      <c r="E364" s="13">
        <f t="shared" ref="E364:K364" si="77">E61+E162+E263</f>
        <v>52</v>
      </c>
      <c r="F364" s="13">
        <f t="shared" si="77"/>
        <v>57</v>
      </c>
      <c r="G364" s="13">
        <f t="shared" si="77"/>
        <v>70</v>
      </c>
      <c r="H364" s="13">
        <f t="shared" si="77"/>
        <v>98</v>
      </c>
      <c r="I364" s="13">
        <f t="shared" si="77"/>
        <v>112</v>
      </c>
      <c r="J364" s="13">
        <f t="shared" si="77"/>
        <v>389</v>
      </c>
      <c r="K364" s="13">
        <f t="shared" si="77"/>
        <v>280</v>
      </c>
    </row>
    <row r="365" spans="1:11" x14ac:dyDescent="0.2">
      <c r="A365" s="13" t="str">
        <f t="shared" si="20"/>
        <v>I alt</v>
      </c>
      <c r="B365" s="13">
        <f t="shared" si="21"/>
        <v>2015</v>
      </c>
      <c r="C365" s="3">
        <v>530</v>
      </c>
      <c r="D365" s="19" t="s">
        <v>62</v>
      </c>
      <c r="E365" s="13">
        <f t="shared" ref="E365:K365" si="78">E62+E163+E264</f>
        <v>24</v>
      </c>
      <c r="F365" s="13">
        <f t="shared" si="78"/>
        <v>30</v>
      </c>
      <c r="G365" s="13">
        <f t="shared" si="78"/>
        <v>44</v>
      </c>
      <c r="H365" s="13">
        <f t="shared" si="78"/>
        <v>61</v>
      </c>
      <c r="I365" s="13">
        <f t="shared" si="78"/>
        <v>64</v>
      </c>
      <c r="J365" s="13">
        <f t="shared" si="78"/>
        <v>223</v>
      </c>
      <c r="K365" s="13">
        <f t="shared" si="78"/>
        <v>169</v>
      </c>
    </row>
    <row r="366" spans="1:11" x14ac:dyDescent="0.2">
      <c r="A366" s="13" t="str">
        <f t="shared" si="20"/>
        <v>I alt</v>
      </c>
      <c r="B366" s="13">
        <f t="shared" si="21"/>
        <v>2015</v>
      </c>
      <c r="C366" s="3">
        <v>540</v>
      </c>
      <c r="D366" s="19" t="s">
        <v>68</v>
      </c>
      <c r="E366" s="13">
        <f t="shared" ref="E366:K366" si="79">E63+E164+E265</f>
        <v>63</v>
      </c>
      <c r="F366" s="13">
        <f t="shared" si="79"/>
        <v>74</v>
      </c>
      <c r="G366" s="13">
        <f t="shared" si="79"/>
        <v>101</v>
      </c>
      <c r="H366" s="13">
        <f t="shared" si="79"/>
        <v>134</v>
      </c>
      <c r="I366" s="13">
        <f t="shared" si="79"/>
        <v>139</v>
      </c>
      <c r="J366" s="13">
        <f t="shared" si="79"/>
        <v>511</v>
      </c>
      <c r="K366" s="13">
        <f t="shared" si="79"/>
        <v>374</v>
      </c>
    </row>
    <row r="367" spans="1:11" x14ac:dyDescent="0.2">
      <c r="A367" s="13" t="str">
        <f t="shared" si="20"/>
        <v>I alt</v>
      </c>
      <c r="B367" s="13">
        <f t="shared" si="21"/>
        <v>2015</v>
      </c>
      <c r="C367" s="3">
        <v>550</v>
      </c>
      <c r="D367" s="19" t="s">
        <v>69</v>
      </c>
      <c r="E367" s="13">
        <f t="shared" ref="E367:K367" si="80">E64+E165+E266</f>
        <v>29</v>
      </c>
      <c r="F367" s="13">
        <f t="shared" si="80"/>
        <v>36</v>
      </c>
      <c r="G367" s="13">
        <f t="shared" si="80"/>
        <v>58</v>
      </c>
      <c r="H367" s="13">
        <f t="shared" si="80"/>
        <v>101</v>
      </c>
      <c r="I367" s="13">
        <f t="shared" si="80"/>
        <v>93</v>
      </c>
      <c r="J367" s="13">
        <f t="shared" si="80"/>
        <v>317</v>
      </c>
      <c r="K367" s="13">
        <f t="shared" si="80"/>
        <v>252</v>
      </c>
    </row>
    <row r="368" spans="1:11" x14ac:dyDescent="0.2">
      <c r="A368" s="13" t="str">
        <f t="shared" si="20"/>
        <v>I alt</v>
      </c>
      <c r="B368" s="13">
        <f t="shared" si="21"/>
        <v>2015</v>
      </c>
      <c r="C368" s="3">
        <v>561</v>
      </c>
      <c r="D368" s="19" t="s">
        <v>63</v>
      </c>
      <c r="E368" s="13">
        <f t="shared" ref="E368:K368" si="81">E65+E166+E267</f>
        <v>125</v>
      </c>
      <c r="F368" s="13">
        <f t="shared" si="81"/>
        <v>124</v>
      </c>
      <c r="G368" s="13">
        <f t="shared" si="81"/>
        <v>166</v>
      </c>
      <c r="H368" s="13">
        <f t="shared" si="81"/>
        <v>188</v>
      </c>
      <c r="I368" s="13">
        <f t="shared" si="81"/>
        <v>182</v>
      </c>
      <c r="J368" s="13">
        <f t="shared" si="81"/>
        <v>785</v>
      </c>
      <c r="K368" s="13">
        <f t="shared" si="81"/>
        <v>536</v>
      </c>
    </row>
    <row r="369" spans="1:11" x14ac:dyDescent="0.2">
      <c r="A369" s="13" t="str">
        <f t="shared" si="20"/>
        <v>I alt</v>
      </c>
      <c r="B369" s="13">
        <f t="shared" si="21"/>
        <v>2015</v>
      </c>
      <c r="C369" s="3">
        <v>563</v>
      </c>
      <c r="D369" s="19" t="s">
        <v>64</v>
      </c>
      <c r="E369" s="13">
        <f t="shared" ref="E369:K369" si="82">E66+E167+E268</f>
        <v>4</v>
      </c>
      <c r="F369" s="13">
        <f t="shared" si="82"/>
        <v>1</v>
      </c>
      <c r="G369" s="13">
        <f t="shared" si="82"/>
        <v>8</v>
      </c>
      <c r="H369" s="13">
        <f t="shared" si="82"/>
        <v>9</v>
      </c>
      <c r="I369" s="13">
        <f t="shared" si="82"/>
        <v>9</v>
      </c>
      <c r="J369" s="13">
        <f t="shared" si="82"/>
        <v>31</v>
      </c>
      <c r="K369" s="13">
        <f t="shared" si="82"/>
        <v>26</v>
      </c>
    </row>
    <row r="370" spans="1:11" x14ac:dyDescent="0.2">
      <c r="A370" s="13" t="str">
        <f t="shared" si="20"/>
        <v>I alt</v>
      </c>
      <c r="B370" s="13">
        <f t="shared" si="21"/>
        <v>2015</v>
      </c>
      <c r="C370" s="3">
        <v>573</v>
      </c>
      <c r="D370" s="19" t="s">
        <v>70</v>
      </c>
      <c r="E370" s="13">
        <f t="shared" ref="E370:K370" si="83">E67+E168+E269</f>
        <v>36</v>
      </c>
      <c r="F370" s="13">
        <f t="shared" si="83"/>
        <v>49</v>
      </c>
      <c r="G370" s="13">
        <f t="shared" si="83"/>
        <v>81</v>
      </c>
      <c r="H370" s="13">
        <f t="shared" si="83"/>
        <v>99</v>
      </c>
      <c r="I370" s="13">
        <f t="shared" si="83"/>
        <v>110</v>
      </c>
      <c r="J370" s="13">
        <f t="shared" si="83"/>
        <v>375</v>
      </c>
      <c r="K370" s="13">
        <f t="shared" si="83"/>
        <v>290</v>
      </c>
    </row>
    <row r="371" spans="1:11" x14ac:dyDescent="0.2">
      <c r="A371" s="13" t="str">
        <f t="shared" si="20"/>
        <v>I alt</v>
      </c>
      <c r="B371" s="13">
        <f t="shared" si="21"/>
        <v>2015</v>
      </c>
      <c r="C371" s="3">
        <v>575</v>
      </c>
      <c r="D371" s="19" t="s">
        <v>71</v>
      </c>
      <c r="E371" s="13">
        <f t="shared" ref="E371:K371" si="84">E68+E169+E270</f>
        <v>25</v>
      </c>
      <c r="F371" s="13">
        <f t="shared" si="84"/>
        <v>37</v>
      </c>
      <c r="G371" s="13">
        <f t="shared" si="84"/>
        <v>58</v>
      </c>
      <c r="H371" s="13">
        <f t="shared" si="84"/>
        <v>92</v>
      </c>
      <c r="I371" s="13">
        <f t="shared" si="84"/>
        <v>116</v>
      </c>
      <c r="J371" s="13">
        <f t="shared" si="84"/>
        <v>328</v>
      </c>
      <c r="K371" s="13">
        <f t="shared" si="84"/>
        <v>266</v>
      </c>
    </row>
    <row r="372" spans="1:11" x14ac:dyDescent="0.2">
      <c r="A372" s="13" t="str">
        <f t="shared" si="20"/>
        <v>I alt</v>
      </c>
      <c r="B372" s="13">
        <f t="shared" si="21"/>
        <v>2015</v>
      </c>
      <c r="C372" s="3">
        <v>580</v>
      </c>
      <c r="D372" s="19" t="s">
        <v>73</v>
      </c>
      <c r="E372" s="13">
        <f t="shared" ref="E372:K372" si="85">E69+E170+E271</f>
        <v>37</v>
      </c>
      <c r="F372" s="13">
        <f t="shared" si="85"/>
        <v>42</v>
      </c>
      <c r="G372" s="13">
        <f t="shared" si="85"/>
        <v>59</v>
      </c>
      <c r="H372" s="13">
        <f t="shared" si="85"/>
        <v>87</v>
      </c>
      <c r="I372" s="13">
        <f t="shared" si="85"/>
        <v>85</v>
      </c>
      <c r="J372" s="13">
        <f t="shared" si="85"/>
        <v>310</v>
      </c>
      <c r="K372" s="13">
        <f t="shared" si="85"/>
        <v>231</v>
      </c>
    </row>
    <row r="373" spans="1:11" x14ac:dyDescent="0.2">
      <c r="A373" s="13" t="str">
        <f t="shared" ref="A373:A405" si="86">A372</f>
        <v>I alt</v>
      </c>
      <c r="B373" s="13">
        <f t="shared" ref="B373:B405" si="87">B372</f>
        <v>2015</v>
      </c>
      <c r="C373" s="3">
        <v>607</v>
      </c>
      <c r="D373" s="19" t="s">
        <v>65</v>
      </c>
      <c r="E373" s="13">
        <f t="shared" ref="E373:K373" si="88">E70+E171+E272</f>
        <v>35</v>
      </c>
      <c r="F373" s="13">
        <f t="shared" si="88"/>
        <v>44</v>
      </c>
      <c r="G373" s="13">
        <f t="shared" si="88"/>
        <v>58</v>
      </c>
      <c r="H373" s="13">
        <f t="shared" si="88"/>
        <v>59</v>
      </c>
      <c r="I373" s="13">
        <f t="shared" si="88"/>
        <v>76</v>
      </c>
      <c r="J373" s="13">
        <f t="shared" si="88"/>
        <v>272</v>
      </c>
      <c r="K373" s="13">
        <f t="shared" si="88"/>
        <v>193</v>
      </c>
    </row>
    <row r="374" spans="1:11" x14ac:dyDescent="0.2">
      <c r="A374" s="13" t="str">
        <f t="shared" si="86"/>
        <v>I alt</v>
      </c>
      <c r="B374" s="13">
        <f t="shared" si="87"/>
        <v>2015</v>
      </c>
      <c r="C374" s="3">
        <v>615</v>
      </c>
      <c r="D374" s="19" t="s">
        <v>76</v>
      </c>
      <c r="E374" s="13">
        <f t="shared" ref="E374:K374" si="89">E71+E172+E273</f>
        <v>52</v>
      </c>
      <c r="F374" s="13">
        <f t="shared" si="89"/>
        <v>62</v>
      </c>
      <c r="G374" s="13">
        <f t="shared" si="89"/>
        <v>99</v>
      </c>
      <c r="H374" s="13">
        <f t="shared" si="89"/>
        <v>122</v>
      </c>
      <c r="I374" s="13">
        <f t="shared" si="89"/>
        <v>139</v>
      </c>
      <c r="J374" s="13">
        <f t="shared" si="89"/>
        <v>474</v>
      </c>
      <c r="K374" s="13">
        <f t="shared" si="89"/>
        <v>360</v>
      </c>
    </row>
    <row r="375" spans="1:11" x14ac:dyDescent="0.2">
      <c r="A375" s="13" t="str">
        <f t="shared" si="86"/>
        <v>I alt</v>
      </c>
      <c r="B375" s="13">
        <f t="shared" si="87"/>
        <v>2015</v>
      </c>
      <c r="C375" s="3">
        <v>621</v>
      </c>
      <c r="D375" s="19" t="s">
        <v>67</v>
      </c>
      <c r="E375" s="13">
        <f t="shared" ref="E375:K375" si="90">E72+E173+E274</f>
        <v>66</v>
      </c>
      <c r="F375" s="13">
        <f t="shared" si="90"/>
        <v>71</v>
      </c>
      <c r="G375" s="13">
        <f t="shared" si="90"/>
        <v>112</v>
      </c>
      <c r="H375" s="13">
        <f t="shared" si="90"/>
        <v>150</v>
      </c>
      <c r="I375" s="13">
        <f t="shared" si="90"/>
        <v>112</v>
      </c>
      <c r="J375" s="13">
        <f t="shared" si="90"/>
        <v>511</v>
      </c>
      <c r="K375" s="13">
        <f t="shared" si="90"/>
        <v>374</v>
      </c>
    </row>
    <row r="376" spans="1:11" x14ac:dyDescent="0.2">
      <c r="A376" s="13" t="str">
        <f t="shared" si="86"/>
        <v>I alt</v>
      </c>
      <c r="B376" s="13">
        <f t="shared" si="87"/>
        <v>2015</v>
      </c>
      <c r="C376" s="3">
        <v>630</v>
      </c>
      <c r="D376" s="19" t="s">
        <v>72</v>
      </c>
      <c r="E376" s="13">
        <f t="shared" ref="E376:K376" si="91">E73+E174+E275</f>
        <v>93</v>
      </c>
      <c r="F376" s="13">
        <f t="shared" si="91"/>
        <v>103</v>
      </c>
      <c r="G376" s="13">
        <f t="shared" si="91"/>
        <v>161</v>
      </c>
      <c r="H376" s="13">
        <f t="shared" si="91"/>
        <v>214</v>
      </c>
      <c r="I376" s="13">
        <f t="shared" si="91"/>
        <v>300</v>
      </c>
      <c r="J376" s="13">
        <f t="shared" si="91"/>
        <v>871</v>
      </c>
      <c r="K376" s="13">
        <f t="shared" si="91"/>
        <v>675</v>
      </c>
    </row>
    <row r="377" spans="1:11" x14ac:dyDescent="0.2">
      <c r="A377" s="13" t="str">
        <f t="shared" si="86"/>
        <v>I alt</v>
      </c>
      <c r="B377" s="13">
        <f t="shared" si="87"/>
        <v>2015</v>
      </c>
      <c r="C377" s="3">
        <v>657</v>
      </c>
      <c r="D377" s="19" t="s">
        <v>85</v>
      </c>
      <c r="E377" s="13">
        <f t="shared" ref="E377:K377" si="92">E74+E175+E276</f>
        <v>85</v>
      </c>
      <c r="F377" s="13">
        <f t="shared" si="92"/>
        <v>70</v>
      </c>
      <c r="G377" s="13">
        <f t="shared" si="92"/>
        <v>139</v>
      </c>
      <c r="H377" s="13">
        <f t="shared" si="92"/>
        <v>168</v>
      </c>
      <c r="I377" s="13">
        <f t="shared" si="92"/>
        <v>226</v>
      </c>
      <c r="J377" s="13">
        <f t="shared" si="92"/>
        <v>688</v>
      </c>
      <c r="K377" s="13">
        <f t="shared" si="92"/>
        <v>533</v>
      </c>
    </row>
    <row r="378" spans="1:11" x14ac:dyDescent="0.2">
      <c r="A378" s="13" t="str">
        <f t="shared" si="86"/>
        <v>I alt</v>
      </c>
      <c r="B378" s="13">
        <f t="shared" si="87"/>
        <v>2015</v>
      </c>
      <c r="C378" s="3">
        <v>661</v>
      </c>
      <c r="D378" s="19" t="s">
        <v>86</v>
      </c>
      <c r="E378" s="13">
        <f t="shared" ref="E378:K378" si="93">E75+E176+E277</f>
        <v>53</v>
      </c>
      <c r="F378" s="13">
        <f t="shared" si="93"/>
        <v>57</v>
      </c>
      <c r="G378" s="13">
        <f t="shared" si="93"/>
        <v>88</v>
      </c>
      <c r="H378" s="13">
        <f t="shared" si="93"/>
        <v>116</v>
      </c>
      <c r="I378" s="13">
        <f t="shared" si="93"/>
        <v>131</v>
      </c>
      <c r="J378" s="13">
        <f t="shared" si="93"/>
        <v>445</v>
      </c>
      <c r="K378" s="13">
        <f t="shared" si="93"/>
        <v>335</v>
      </c>
    </row>
    <row r="379" spans="1:11" x14ac:dyDescent="0.2">
      <c r="A379" s="13" t="str">
        <f t="shared" si="86"/>
        <v>I alt</v>
      </c>
      <c r="B379" s="13">
        <f t="shared" si="87"/>
        <v>2015</v>
      </c>
      <c r="C379" s="3">
        <v>665</v>
      </c>
      <c r="D379" s="19" t="s">
        <v>88</v>
      </c>
      <c r="E379" s="13">
        <f t="shared" ref="E379:K379" si="94">E76+E177+E278</f>
        <v>20</v>
      </c>
      <c r="F379" s="13">
        <f t="shared" si="94"/>
        <v>17</v>
      </c>
      <c r="G379" s="13">
        <f t="shared" si="94"/>
        <v>41</v>
      </c>
      <c r="H379" s="13">
        <f t="shared" si="94"/>
        <v>46</v>
      </c>
      <c r="I379" s="13">
        <f t="shared" si="94"/>
        <v>40</v>
      </c>
      <c r="J379" s="13">
        <f t="shared" si="94"/>
        <v>164</v>
      </c>
      <c r="K379" s="13">
        <f t="shared" si="94"/>
        <v>127</v>
      </c>
    </row>
    <row r="380" spans="1:11" x14ac:dyDescent="0.2">
      <c r="A380" s="13" t="str">
        <f t="shared" si="86"/>
        <v>I alt</v>
      </c>
      <c r="B380" s="13">
        <f t="shared" si="87"/>
        <v>2015</v>
      </c>
      <c r="C380" s="3">
        <v>671</v>
      </c>
      <c r="D380" s="19" t="s">
        <v>91</v>
      </c>
      <c r="E380" s="13">
        <f t="shared" ref="E380:K380" si="95">E77+E178+E279</f>
        <v>23</v>
      </c>
      <c r="F380" s="13">
        <f t="shared" si="95"/>
        <v>24</v>
      </c>
      <c r="G380" s="13">
        <f t="shared" si="95"/>
        <v>36</v>
      </c>
      <c r="H380" s="13">
        <f t="shared" si="95"/>
        <v>48</v>
      </c>
      <c r="I380" s="13">
        <f t="shared" si="95"/>
        <v>55</v>
      </c>
      <c r="J380" s="13">
        <f t="shared" si="95"/>
        <v>186</v>
      </c>
      <c r="K380" s="13">
        <f t="shared" si="95"/>
        <v>139</v>
      </c>
    </row>
    <row r="381" spans="1:11" x14ac:dyDescent="0.2">
      <c r="A381" s="13" t="str">
        <f t="shared" si="86"/>
        <v>I alt</v>
      </c>
      <c r="B381" s="13">
        <f t="shared" si="87"/>
        <v>2015</v>
      </c>
      <c r="C381" s="3">
        <v>706</v>
      </c>
      <c r="D381" s="19" t="s">
        <v>83</v>
      </c>
      <c r="E381" s="13">
        <f t="shared" ref="E381:K381" si="96">E78+E179+E280</f>
        <v>26</v>
      </c>
      <c r="F381" s="13">
        <f t="shared" si="96"/>
        <v>27</v>
      </c>
      <c r="G381" s="13">
        <f t="shared" si="96"/>
        <v>46</v>
      </c>
      <c r="H381" s="13">
        <f t="shared" si="96"/>
        <v>46</v>
      </c>
      <c r="I381" s="13">
        <f t="shared" si="96"/>
        <v>63</v>
      </c>
      <c r="J381" s="13">
        <f t="shared" si="96"/>
        <v>208</v>
      </c>
      <c r="K381" s="13">
        <f t="shared" si="96"/>
        <v>155</v>
      </c>
    </row>
    <row r="382" spans="1:11" x14ac:dyDescent="0.2">
      <c r="A382" s="13" t="str">
        <f t="shared" si="86"/>
        <v>I alt</v>
      </c>
      <c r="B382" s="13">
        <f t="shared" si="87"/>
        <v>2015</v>
      </c>
      <c r="C382" s="3">
        <v>707</v>
      </c>
      <c r="D382" s="19" t="s">
        <v>77</v>
      </c>
      <c r="E382" s="13">
        <f t="shared" ref="E382:K382" si="97">E79+E180+E281</f>
        <v>31</v>
      </c>
      <c r="F382" s="13">
        <f t="shared" si="97"/>
        <v>32</v>
      </c>
      <c r="G382" s="13">
        <f t="shared" si="97"/>
        <v>46</v>
      </c>
      <c r="H382" s="13">
        <f t="shared" si="97"/>
        <v>70</v>
      </c>
      <c r="I382" s="13">
        <f t="shared" si="97"/>
        <v>85</v>
      </c>
      <c r="J382" s="13">
        <f t="shared" si="97"/>
        <v>264</v>
      </c>
      <c r="K382" s="13">
        <f t="shared" si="97"/>
        <v>201</v>
      </c>
    </row>
    <row r="383" spans="1:11" x14ac:dyDescent="0.2">
      <c r="A383" s="13" t="str">
        <f t="shared" si="86"/>
        <v>I alt</v>
      </c>
      <c r="B383" s="13">
        <f t="shared" si="87"/>
        <v>2015</v>
      </c>
      <c r="C383" s="3">
        <v>710</v>
      </c>
      <c r="D383" s="19" t="s">
        <v>74</v>
      </c>
      <c r="E383" s="13">
        <f t="shared" ref="E383:K383" si="98">E80+E181+E282</f>
        <v>29</v>
      </c>
      <c r="F383" s="13">
        <f t="shared" si="98"/>
        <v>25</v>
      </c>
      <c r="G383" s="13">
        <f t="shared" si="98"/>
        <v>53</v>
      </c>
      <c r="H383" s="13">
        <f t="shared" si="98"/>
        <v>63</v>
      </c>
      <c r="I383" s="13">
        <f t="shared" si="98"/>
        <v>84</v>
      </c>
      <c r="J383" s="13">
        <f t="shared" si="98"/>
        <v>254</v>
      </c>
      <c r="K383" s="13">
        <f t="shared" si="98"/>
        <v>200</v>
      </c>
    </row>
    <row r="384" spans="1:11" x14ac:dyDescent="0.2">
      <c r="A384" s="13" t="str">
        <f t="shared" si="86"/>
        <v>I alt</v>
      </c>
      <c r="B384" s="13">
        <f t="shared" si="87"/>
        <v>2015</v>
      </c>
      <c r="C384" s="3">
        <v>727</v>
      </c>
      <c r="D384" s="19" t="s">
        <v>78</v>
      </c>
      <c r="E384" s="13">
        <f t="shared" ref="E384:K384" si="99">E81+E182+E283</f>
        <v>14</v>
      </c>
      <c r="F384" s="13">
        <f t="shared" si="99"/>
        <v>26</v>
      </c>
      <c r="G384" s="13">
        <f t="shared" si="99"/>
        <v>21</v>
      </c>
      <c r="H384" s="13">
        <f t="shared" si="99"/>
        <v>39</v>
      </c>
      <c r="I384" s="13">
        <f t="shared" si="99"/>
        <v>42</v>
      </c>
      <c r="J384" s="13">
        <f t="shared" si="99"/>
        <v>142</v>
      </c>
      <c r="K384" s="13">
        <f t="shared" si="99"/>
        <v>102</v>
      </c>
    </row>
    <row r="385" spans="1:11" x14ac:dyDescent="0.2">
      <c r="A385" s="13" t="str">
        <f t="shared" si="86"/>
        <v>I alt</v>
      </c>
      <c r="B385" s="13">
        <f t="shared" si="87"/>
        <v>2015</v>
      </c>
      <c r="C385" s="3">
        <v>730</v>
      </c>
      <c r="D385" s="19" t="s">
        <v>79</v>
      </c>
      <c r="E385" s="13">
        <f t="shared" ref="E385:K385" si="100">E82+E183+E284</f>
        <v>168</v>
      </c>
      <c r="F385" s="13">
        <f t="shared" si="100"/>
        <v>170</v>
      </c>
      <c r="G385" s="13">
        <f t="shared" si="100"/>
        <v>210</v>
      </c>
      <c r="H385" s="13">
        <f t="shared" si="100"/>
        <v>250</v>
      </c>
      <c r="I385" s="13">
        <f t="shared" si="100"/>
        <v>295</v>
      </c>
      <c r="J385" s="13">
        <f t="shared" si="100"/>
        <v>1093</v>
      </c>
      <c r="K385" s="13">
        <f t="shared" si="100"/>
        <v>755</v>
      </c>
    </row>
    <row r="386" spans="1:11" x14ac:dyDescent="0.2">
      <c r="A386" s="13" t="str">
        <f t="shared" si="86"/>
        <v>I alt</v>
      </c>
      <c r="B386" s="13">
        <f t="shared" si="87"/>
        <v>2015</v>
      </c>
      <c r="C386" s="3">
        <v>740</v>
      </c>
      <c r="D386" s="19" t="s">
        <v>81</v>
      </c>
      <c r="E386" s="13">
        <f t="shared" ref="E386:K386" si="101">E83+E184+E285</f>
        <v>56</v>
      </c>
      <c r="F386" s="13">
        <f t="shared" si="101"/>
        <v>77</v>
      </c>
      <c r="G386" s="13">
        <f t="shared" si="101"/>
        <v>127</v>
      </c>
      <c r="H386" s="13">
        <f t="shared" si="101"/>
        <v>139</v>
      </c>
      <c r="I386" s="13">
        <f t="shared" si="101"/>
        <v>194</v>
      </c>
      <c r="J386" s="13">
        <f t="shared" si="101"/>
        <v>593</v>
      </c>
      <c r="K386" s="13">
        <f t="shared" si="101"/>
        <v>460</v>
      </c>
    </row>
    <row r="387" spans="1:11" x14ac:dyDescent="0.2">
      <c r="A387" s="13" t="str">
        <f t="shared" si="86"/>
        <v>I alt</v>
      </c>
      <c r="B387" s="13">
        <f t="shared" si="87"/>
        <v>2015</v>
      </c>
      <c r="C387" s="3">
        <v>741</v>
      </c>
      <c r="D387" s="19" t="s">
        <v>80</v>
      </c>
      <c r="E387" s="13">
        <f t="shared" ref="E387:K387" si="102">E84+E185+E286</f>
        <v>5</v>
      </c>
      <c r="F387" s="13">
        <f t="shared" si="102"/>
        <v>6</v>
      </c>
      <c r="G387" s="13">
        <f t="shared" si="102"/>
        <v>9</v>
      </c>
      <c r="H387" s="13">
        <f t="shared" si="102"/>
        <v>12</v>
      </c>
      <c r="I387" s="13">
        <f t="shared" si="102"/>
        <v>14</v>
      </c>
      <c r="J387" s="13">
        <f t="shared" si="102"/>
        <v>46</v>
      </c>
      <c r="K387" s="13">
        <f t="shared" si="102"/>
        <v>35</v>
      </c>
    </row>
    <row r="388" spans="1:11" x14ac:dyDescent="0.2">
      <c r="A388" s="13" t="str">
        <f t="shared" si="86"/>
        <v>I alt</v>
      </c>
      <c r="B388" s="13">
        <f t="shared" si="87"/>
        <v>2015</v>
      </c>
      <c r="C388" s="3">
        <v>746</v>
      </c>
      <c r="D388" s="19" t="s">
        <v>82</v>
      </c>
      <c r="E388" s="13">
        <f t="shared" ref="E388:K388" si="103">E85+E186+E287</f>
        <v>44</v>
      </c>
      <c r="F388" s="13">
        <f t="shared" si="103"/>
        <v>54</v>
      </c>
      <c r="G388" s="13">
        <f t="shared" si="103"/>
        <v>65</v>
      </c>
      <c r="H388" s="13">
        <f t="shared" si="103"/>
        <v>74</v>
      </c>
      <c r="I388" s="13">
        <f t="shared" si="103"/>
        <v>96</v>
      </c>
      <c r="J388" s="13">
        <f t="shared" si="103"/>
        <v>333</v>
      </c>
      <c r="K388" s="13">
        <f t="shared" si="103"/>
        <v>235</v>
      </c>
    </row>
    <row r="389" spans="1:11" x14ac:dyDescent="0.2">
      <c r="A389" s="13" t="str">
        <f t="shared" si="86"/>
        <v>I alt</v>
      </c>
      <c r="B389" s="13">
        <f t="shared" si="87"/>
        <v>2015</v>
      </c>
      <c r="C389" s="3">
        <v>751</v>
      </c>
      <c r="D389" s="19" t="s">
        <v>84</v>
      </c>
      <c r="E389" s="13">
        <f t="shared" ref="E389:K389" si="104">E86+E187+E288</f>
        <v>290</v>
      </c>
      <c r="F389" s="13">
        <f t="shared" si="104"/>
        <v>252</v>
      </c>
      <c r="G389" s="13">
        <f t="shared" si="104"/>
        <v>411</v>
      </c>
      <c r="H389" s="13">
        <f t="shared" si="104"/>
        <v>522</v>
      </c>
      <c r="I389" s="13">
        <f t="shared" si="104"/>
        <v>602</v>
      </c>
      <c r="J389" s="13">
        <f t="shared" si="104"/>
        <v>2077</v>
      </c>
      <c r="K389" s="13">
        <f t="shared" si="104"/>
        <v>1535</v>
      </c>
    </row>
    <row r="390" spans="1:11" x14ac:dyDescent="0.2">
      <c r="A390" s="13" t="str">
        <f t="shared" si="86"/>
        <v>I alt</v>
      </c>
      <c r="B390" s="13">
        <f t="shared" si="87"/>
        <v>2015</v>
      </c>
      <c r="C390" s="3">
        <v>756</v>
      </c>
      <c r="D390" s="19" t="s">
        <v>87</v>
      </c>
      <c r="E390" s="13">
        <f t="shared" ref="E390:K390" si="105">E87+E188+E289</f>
        <v>37</v>
      </c>
      <c r="F390" s="13">
        <f t="shared" si="105"/>
        <v>29</v>
      </c>
      <c r="G390" s="13">
        <f t="shared" si="105"/>
        <v>50</v>
      </c>
      <c r="H390" s="13">
        <f t="shared" si="105"/>
        <v>68</v>
      </c>
      <c r="I390" s="13">
        <f t="shared" si="105"/>
        <v>80</v>
      </c>
      <c r="J390" s="13">
        <f t="shared" si="105"/>
        <v>264</v>
      </c>
      <c r="K390" s="13">
        <f t="shared" si="105"/>
        <v>198</v>
      </c>
    </row>
    <row r="391" spans="1:11" x14ac:dyDescent="0.2">
      <c r="A391" s="13" t="str">
        <f t="shared" si="86"/>
        <v>I alt</v>
      </c>
      <c r="B391" s="13">
        <f t="shared" si="87"/>
        <v>2015</v>
      </c>
      <c r="C391" s="3">
        <v>760</v>
      </c>
      <c r="D391" s="19" t="s">
        <v>89</v>
      </c>
      <c r="E391" s="13">
        <f t="shared" ref="E391:K391" si="106">E88+E189+E290</f>
        <v>57</v>
      </c>
      <c r="F391" s="13">
        <f t="shared" si="106"/>
        <v>62</v>
      </c>
      <c r="G391" s="13">
        <f t="shared" si="106"/>
        <v>96</v>
      </c>
      <c r="H391" s="13">
        <f t="shared" si="106"/>
        <v>127</v>
      </c>
      <c r="I391" s="13">
        <f t="shared" si="106"/>
        <v>149</v>
      </c>
      <c r="J391" s="13">
        <f t="shared" si="106"/>
        <v>491</v>
      </c>
      <c r="K391" s="13">
        <f t="shared" si="106"/>
        <v>372</v>
      </c>
    </row>
    <row r="392" spans="1:11" x14ac:dyDescent="0.2">
      <c r="A392" s="13" t="str">
        <f t="shared" si="86"/>
        <v>I alt</v>
      </c>
      <c r="B392" s="13">
        <f t="shared" si="87"/>
        <v>2015</v>
      </c>
      <c r="C392" s="3">
        <v>766</v>
      </c>
      <c r="D392" s="19" t="s">
        <v>75</v>
      </c>
      <c r="E392" s="13">
        <f t="shared" ref="E392:K392" si="107">E89+E190+E291</f>
        <v>20</v>
      </c>
      <c r="F392" s="13">
        <f t="shared" si="107"/>
        <v>41</v>
      </c>
      <c r="G392" s="13">
        <f t="shared" si="107"/>
        <v>46</v>
      </c>
      <c r="H392" s="13">
        <f t="shared" si="107"/>
        <v>91</v>
      </c>
      <c r="I392" s="13">
        <f t="shared" si="107"/>
        <v>81</v>
      </c>
      <c r="J392" s="13">
        <f t="shared" si="107"/>
        <v>279</v>
      </c>
      <c r="K392" s="13">
        <f t="shared" si="107"/>
        <v>218</v>
      </c>
    </row>
    <row r="393" spans="1:11" x14ac:dyDescent="0.2">
      <c r="A393" s="13" t="str">
        <f t="shared" si="86"/>
        <v>I alt</v>
      </c>
      <c r="B393" s="13">
        <f t="shared" si="87"/>
        <v>2015</v>
      </c>
      <c r="C393" s="3">
        <v>773</v>
      </c>
      <c r="D393" s="19" t="s">
        <v>99</v>
      </c>
      <c r="E393" s="13">
        <f t="shared" ref="E393:K393" si="108">E90+E191+E292</f>
        <v>23</v>
      </c>
      <c r="F393" s="13">
        <f t="shared" si="108"/>
        <v>27</v>
      </c>
      <c r="G393" s="13">
        <f t="shared" si="108"/>
        <v>56</v>
      </c>
      <c r="H393" s="13">
        <f t="shared" si="108"/>
        <v>72</v>
      </c>
      <c r="I393" s="13">
        <f t="shared" si="108"/>
        <v>72</v>
      </c>
      <c r="J393" s="13">
        <f t="shared" si="108"/>
        <v>250</v>
      </c>
      <c r="K393" s="13">
        <f t="shared" si="108"/>
        <v>200</v>
      </c>
    </row>
    <row r="394" spans="1:11" x14ac:dyDescent="0.2">
      <c r="A394" s="13" t="str">
        <f t="shared" si="86"/>
        <v>I alt</v>
      </c>
      <c r="B394" s="13">
        <f t="shared" si="87"/>
        <v>2015</v>
      </c>
      <c r="C394" s="3">
        <v>779</v>
      </c>
      <c r="D394" s="19" t="s">
        <v>90</v>
      </c>
      <c r="E394" s="13">
        <f t="shared" ref="E394:K394" si="109">E91+E192+E293</f>
        <v>54</v>
      </c>
      <c r="F394" s="13">
        <f t="shared" si="109"/>
        <v>53</v>
      </c>
      <c r="G394" s="13">
        <f t="shared" si="109"/>
        <v>89</v>
      </c>
      <c r="H394" s="13">
        <f t="shared" si="109"/>
        <v>114</v>
      </c>
      <c r="I394" s="13">
        <f t="shared" si="109"/>
        <v>144</v>
      </c>
      <c r="J394" s="13">
        <f t="shared" si="109"/>
        <v>454</v>
      </c>
      <c r="K394" s="13">
        <f t="shared" si="109"/>
        <v>347</v>
      </c>
    </row>
    <row r="395" spans="1:11" x14ac:dyDescent="0.2">
      <c r="A395" s="13" t="str">
        <f t="shared" si="86"/>
        <v>I alt</v>
      </c>
      <c r="B395" s="13">
        <f t="shared" si="87"/>
        <v>2015</v>
      </c>
      <c r="C395" s="3">
        <v>787</v>
      </c>
      <c r="D395" s="19" t="s">
        <v>101</v>
      </c>
      <c r="E395" s="13">
        <f t="shared" ref="E395:K395" si="110">E92+E193+E294</f>
        <v>54</v>
      </c>
      <c r="F395" s="13">
        <f t="shared" si="110"/>
        <v>54</v>
      </c>
      <c r="G395" s="13">
        <f t="shared" si="110"/>
        <v>78</v>
      </c>
      <c r="H395" s="13">
        <f t="shared" si="110"/>
        <v>136</v>
      </c>
      <c r="I395" s="13">
        <f t="shared" si="110"/>
        <v>129</v>
      </c>
      <c r="J395" s="13">
        <f t="shared" si="110"/>
        <v>451</v>
      </c>
      <c r="K395" s="13">
        <f t="shared" si="110"/>
        <v>343</v>
      </c>
    </row>
    <row r="396" spans="1:11" x14ac:dyDescent="0.2">
      <c r="A396" s="13" t="str">
        <f t="shared" si="86"/>
        <v>I alt</v>
      </c>
      <c r="B396" s="13">
        <f t="shared" si="87"/>
        <v>2015</v>
      </c>
      <c r="C396" s="3">
        <v>791</v>
      </c>
      <c r="D396" s="19" t="s">
        <v>92</v>
      </c>
      <c r="E396" s="13">
        <f t="shared" ref="E396:K396" si="111">E93+E194+E295</f>
        <v>66</v>
      </c>
      <c r="F396" s="13">
        <f t="shared" si="111"/>
        <v>82</v>
      </c>
      <c r="G396" s="13">
        <f t="shared" si="111"/>
        <v>120</v>
      </c>
      <c r="H396" s="13">
        <f t="shared" si="111"/>
        <v>150</v>
      </c>
      <c r="I396" s="13">
        <f t="shared" si="111"/>
        <v>157</v>
      </c>
      <c r="J396" s="13">
        <f t="shared" si="111"/>
        <v>575</v>
      </c>
      <c r="K396" s="13">
        <f t="shared" si="111"/>
        <v>427</v>
      </c>
    </row>
    <row r="397" spans="1:11" x14ac:dyDescent="0.2">
      <c r="A397" s="13" t="str">
        <f t="shared" si="86"/>
        <v>I alt</v>
      </c>
      <c r="B397" s="13">
        <f t="shared" si="87"/>
        <v>2015</v>
      </c>
      <c r="C397" s="3">
        <v>810</v>
      </c>
      <c r="D397" s="19" t="s">
        <v>93</v>
      </c>
      <c r="E397" s="13">
        <f t="shared" ref="E397:K397" si="112">E94+E195+E296</f>
        <v>37</v>
      </c>
      <c r="F397" s="13">
        <f t="shared" si="112"/>
        <v>35</v>
      </c>
      <c r="G397" s="13">
        <f t="shared" si="112"/>
        <v>86</v>
      </c>
      <c r="H397" s="13">
        <f t="shared" si="112"/>
        <v>106</v>
      </c>
      <c r="I397" s="13">
        <f t="shared" si="112"/>
        <v>110</v>
      </c>
      <c r="J397" s="13">
        <f t="shared" si="112"/>
        <v>374</v>
      </c>
      <c r="K397" s="13">
        <f t="shared" si="112"/>
        <v>302</v>
      </c>
    </row>
    <row r="398" spans="1:11" x14ac:dyDescent="0.2">
      <c r="A398" s="13" t="str">
        <f t="shared" si="86"/>
        <v>I alt</v>
      </c>
      <c r="B398" s="13">
        <f t="shared" si="87"/>
        <v>2015</v>
      </c>
      <c r="C398" s="3">
        <v>813</v>
      </c>
      <c r="D398" s="19" t="s">
        <v>94</v>
      </c>
      <c r="E398" s="13">
        <f t="shared" ref="E398:K398" si="113">E95+E196+E297</f>
        <v>72</v>
      </c>
      <c r="F398" s="13">
        <f t="shared" si="113"/>
        <v>79</v>
      </c>
      <c r="G398" s="13">
        <f t="shared" si="113"/>
        <v>152</v>
      </c>
      <c r="H398" s="13">
        <f t="shared" si="113"/>
        <v>191</v>
      </c>
      <c r="I398" s="13">
        <f t="shared" si="113"/>
        <v>177</v>
      </c>
      <c r="J398" s="13">
        <f t="shared" si="113"/>
        <v>671</v>
      </c>
      <c r="K398" s="13">
        <f t="shared" si="113"/>
        <v>520</v>
      </c>
    </row>
    <row r="399" spans="1:11" x14ac:dyDescent="0.2">
      <c r="A399" s="13" t="str">
        <f t="shared" si="86"/>
        <v>I alt</v>
      </c>
      <c r="B399" s="13">
        <f t="shared" si="87"/>
        <v>2015</v>
      </c>
      <c r="C399" s="3">
        <v>820</v>
      </c>
      <c r="D399" s="19" t="s">
        <v>102</v>
      </c>
      <c r="E399" s="13">
        <f t="shared" ref="E399:K399" si="114">E96+E197+E298</f>
        <v>34</v>
      </c>
      <c r="F399" s="13">
        <f t="shared" si="114"/>
        <v>48</v>
      </c>
      <c r="G399" s="13">
        <f t="shared" si="114"/>
        <v>83</v>
      </c>
      <c r="H399" s="13">
        <f t="shared" si="114"/>
        <v>115</v>
      </c>
      <c r="I399" s="13">
        <f t="shared" si="114"/>
        <v>143</v>
      </c>
      <c r="J399" s="13">
        <f t="shared" si="114"/>
        <v>423</v>
      </c>
      <c r="K399" s="13">
        <f t="shared" si="114"/>
        <v>341</v>
      </c>
    </row>
    <row r="400" spans="1:11" x14ac:dyDescent="0.2">
      <c r="A400" s="13" t="str">
        <f t="shared" si="86"/>
        <v>I alt</v>
      </c>
      <c r="B400" s="13">
        <f t="shared" si="87"/>
        <v>2015</v>
      </c>
      <c r="C400" s="3">
        <v>825</v>
      </c>
      <c r="D400" s="19" t="s">
        <v>97</v>
      </c>
      <c r="E400" s="13">
        <f t="shared" ref="E400:K400" si="115">E97+E198+E299</f>
        <v>4</v>
      </c>
      <c r="F400" s="13">
        <f t="shared" si="115"/>
        <v>3</v>
      </c>
      <c r="G400" s="13">
        <f t="shared" si="115"/>
        <v>7</v>
      </c>
      <c r="H400" s="13">
        <f t="shared" si="115"/>
        <v>9</v>
      </c>
      <c r="I400" s="13">
        <f t="shared" si="115"/>
        <v>6</v>
      </c>
      <c r="J400" s="13">
        <f t="shared" si="115"/>
        <v>29</v>
      </c>
      <c r="K400" s="13">
        <f t="shared" si="115"/>
        <v>22</v>
      </c>
    </row>
    <row r="401" spans="1:11" x14ac:dyDescent="0.2">
      <c r="A401" s="13" t="str">
        <f t="shared" si="86"/>
        <v>I alt</v>
      </c>
      <c r="B401" s="13">
        <f t="shared" si="87"/>
        <v>2015</v>
      </c>
      <c r="C401" s="3">
        <v>840</v>
      </c>
      <c r="D401" s="19" t="s">
        <v>100</v>
      </c>
      <c r="E401" s="13">
        <f t="shared" ref="E401:K401" si="116">E98+E199+E300</f>
        <v>26</v>
      </c>
      <c r="F401" s="13">
        <f t="shared" si="116"/>
        <v>35</v>
      </c>
      <c r="G401" s="13">
        <f t="shared" si="116"/>
        <v>44</v>
      </c>
      <c r="H401" s="13">
        <f t="shared" si="116"/>
        <v>77</v>
      </c>
      <c r="I401" s="13">
        <f t="shared" si="116"/>
        <v>68</v>
      </c>
      <c r="J401" s="13">
        <f t="shared" si="116"/>
        <v>250</v>
      </c>
      <c r="K401" s="13">
        <f t="shared" si="116"/>
        <v>189</v>
      </c>
    </row>
    <row r="402" spans="1:11" x14ac:dyDescent="0.2">
      <c r="A402" s="13" t="str">
        <f t="shared" si="86"/>
        <v>I alt</v>
      </c>
      <c r="B402" s="13">
        <f t="shared" si="87"/>
        <v>2015</v>
      </c>
      <c r="C402" s="3">
        <v>846</v>
      </c>
      <c r="D402" s="19" t="s">
        <v>98</v>
      </c>
      <c r="E402" s="13">
        <f t="shared" ref="E402:K402" si="117">E99+E200+E301</f>
        <v>46</v>
      </c>
      <c r="F402" s="13">
        <f t="shared" si="117"/>
        <v>50</v>
      </c>
      <c r="G402" s="13">
        <f t="shared" si="117"/>
        <v>78</v>
      </c>
      <c r="H402" s="13">
        <f t="shared" si="117"/>
        <v>95</v>
      </c>
      <c r="I402" s="13">
        <f t="shared" si="117"/>
        <v>106</v>
      </c>
      <c r="J402" s="13">
        <f t="shared" si="117"/>
        <v>375</v>
      </c>
      <c r="K402" s="13">
        <f t="shared" si="117"/>
        <v>279</v>
      </c>
    </row>
    <row r="403" spans="1:11" x14ac:dyDescent="0.2">
      <c r="A403" s="13" t="str">
        <f t="shared" si="86"/>
        <v>I alt</v>
      </c>
      <c r="B403" s="13">
        <f t="shared" si="87"/>
        <v>2015</v>
      </c>
      <c r="C403" s="3">
        <v>849</v>
      </c>
      <c r="D403" s="19" t="s">
        <v>96</v>
      </c>
      <c r="E403" s="13">
        <f t="shared" ref="E403:K403" si="118">E100+E201+E302</f>
        <v>27</v>
      </c>
      <c r="F403" s="13">
        <f t="shared" si="118"/>
        <v>24</v>
      </c>
      <c r="G403" s="13">
        <f t="shared" si="118"/>
        <v>49</v>
      </c>
      <c r="H403" s="13">
        <f t="shared" si="118"/>
        <v>85</v>
      </c>
      <c r="I403" s="13">
        <f t="shared" si="118"/>
        <v>73</v>
      </c>
      <c r="J403" s="13">
        <f t="shared" si="118"/>
        <v>258</v>
      </c>
      <c r="K403" s="13">
        <f t="shared" si="118"/>
        <v>207</v>
      </c>
    </row>
    <row r="404" spans="1:11" x14ac:dyDescent="0.2">
      <c r="A404" s="13" t="str">
        <f t="shared" si="86"/>
        <v>I alt</v>
      </c>
      <c r="B404" s="13">
        <f t="shared" si="87"/>
        <v>2015</v>
      </c>
      <c r="C404" s="3">
        <v>851</v>
      </c>
      <c r="D404" s="19" t="s">
        <v>103</v>
      </c>
      <c r="E404" s="13">
        <f t="shared" ref="E404:K404" si="119">E101+E202+E303</f>
        <v>173</v>
      </c>
      <c r="F404" s="13">
        <f t="shared" si="119"/>
        <v>171</v>
      </c>
      <c r="G404" s="13">
        <f t="shared" si="119"/>
        <v>272</v>
      </c>
      <c r="H404" s="13">
        <f t="shared" si="119"/>
        <v>381</v>
      </c>
      <c r="I404" s="13">
        <f t="shared" si="119"/>
        <v>448</v>
      </c>
      <c r="J404" s="13">
        <f t="shared" si="119"/>
        <v>1445</v>
      </c>
      <c r="K404" s="13">
        <f t="shared" si="119"/>
        <v>1101</v>
      </c>
    </row>
    <row r="405" spans="1:11" x14ac:dyDescent="0.2">
      <c r="A405" s="13" t="str">
        <f t="shared" si="86"/>
        <v>I alt</v>
      </c>
      <c r="B405" s="13">
        <f t="shared" si="87"/>
        <v>2015</v>
      </c>
      <c r="C405" s="3">
        <v>860</v>
      </c>
      <c r="D405" s="19" t="s">
        <v>95</v>
      </c>
      <c r="E405" s="13">
        <f t="shared" ref="E405:K405" si="120">E102+E203+E304</f>
        <v>36</v>
      </c>
      <c r="F405" s="13">
        <f t="shared" si="120"/>
        <v>67</v>
      </c>
      <c r="G405" s="13">
        <f t="shared" si="120"/>
        <v>106</v>
      </c>
      <c r="H405" s="13">
        <f t="shared" si="120"/>
        <v>149</v>
      </c>
      <c r="I405" s="13">
        <f t="shared" si="120"/>
        <v>164</v>
      </c>
      <c r="J405" s="13">
        <f t="shared" si="120"/>
        <v>522</v>
      </c>
      <c r="K405" s="13">
        <f t="shared" si="120"/>
        <v>419</v>
      </c>
    </row>
    <row r="407" spans="1:11" x14ac:dyDescent="0.2">
      <c r="A407" s="13" t="s">
        <v>193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66" fitToHeight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1981-7B64-46EB-A069-D249E385E48D}">
  <sheetPr>
    <pageSetUpPr fitToPage="1"/>
  </sheetPr>
  <dimension ref="A1:M306"/>
  <sheetViews>
    <sheetView topLeftCell="A297" workbookViewId="0">
      <selection activeCell="B304" sqref="B304"/>
    </sheetView>
  </sheetViews>
  <sheetFormatPr defaultColWidth="9.109375" defaultRowHeight="14.25" x14ac:dyDescent="0.2"/>
  <cols>
    <col min="1" max="1" width="20.33203125" style="13" customWidth="1"/>
    <col min="2" max="3" width="9.109375" style="13"/>
    <col min="4" max="4" width="9.109375" style="18"/>
    <col min="5" max="16384" width="9.109375" style="13"/>
  </cols>
  <sheetData>
    <row r="1" spans="1:13" ht="16.5" x14ac:dyDescent="0.25">
      <c r="A1" s="41" t="s">
        <v>211</v>
      </c>
    </row>
    <row r="2" spans="1:13" x14ac:dyDescent="0.2">
      <c r="A2" s="14" t="s">
        <v>198</v>
      </c>
    </row>
    <row r="3" spans="1:13" x14ac:dyDescent="0.2">
      <c r="G3" s="15" t="s">
        <v>199</v>
      </c>
      <c r="H3" s="15" t="s">
        <v>200</v>
      </c>
      <c r="I3" s="15" t="s">
        <v>201</v>
      </c>
      <c r="J3" s="15" t="s">
        <v>202</v>
      </c>
      <c r="K3" s="15" t="s">
        <v>203</v>
      </c>
      <c r="L3" s="15" t="s">
        <v>204</v>
      </c>
      <c r="M3" s="15" t="s">
        <v>1</v>
      </c>
    </row>
    <row r="4" spans="1:13" x14ac:dyDescent="0.2">
      <c r="A4" s="4" t="s">
        <v>205</v>
      </c>
      <c r="B4" s="4" t="s">
        <v>206</v>
      </c>
      <c r="C4" s="4" t="s">
        <v>207</v>
      </c>
      <c r="D4" s="39" t="s">
        <v>130</v>
      </c>
      <c r="E4" s="3">
        <v>101</v>
      </c>
      <c r="F4" s="4" t="s">
        <v>5</v>
      </c>
      <c r="G4" s="16">
        <v>904968</v>
      </c>
      <c r="H4" s="16">
        <v>2519088</v>
      </c>
      <c r="I4" s="16">
        <v>321461</v>
      </c>
      <c r="J4" s="16">
        <v>303726</v>
      </c>
      <c r="K4" s="16">
        <v>192436</v>
      </c>
      <c r="L4" s="16">
        <v>8420</v>
      </c>
      <c r="M4" s="13">
        <f>SUM(G4:L4)</f>
        <v>4250099</v>
      </c>
    </row>
    <row r="5" spans="1:13" x14ac:dyDescent="0.2">
      <c r="A5" s="13" t="str">
        <f>A4</f>
        <v>Løbende priser (1.000 kr.)</v>
      </c>
      <c r="B5" s="13" t="str">
        <f>B4</f>
        <v>I alt (netto)</v>
      </c>
      <c r="C5" s="13" t="str">
        <f>C4</f>
        <v>1 Driftskonti</v>
      </c>
      <c r="D5" s="18" t="str">
        <f>D4</f>
        <v>2023</v>
      </c>
      <c r="E5" s="3">
        <v>147</v>
      </c>
      <c r="F5" s="4" t="s">
        <v>6</v>
      </c>
      <c r="G5" s="16">
        <v>252250</v>
      </c>
      <c r="H5" s="16">
        <v>528246</v>
      </c>
      <c r="I5" s="16">
        <v>56632</v>
      </c>
      <c r="J5" s="16">
        <v>63523</v>
      </c>
      <c r="K5" s="16">
        <v>34258</v>
      </c>
      <c r="L5" s="16">
        <v>947</v>
      </c>
      <c r="M5" s="13">
        <f t="shared" ref="M5:M68" si="0">SUM(G5:L5)</f>
        <v>935856</v>
      </c>
    </row>
    <row r="6" spans="1:13" x14ac:dyDescent="0.2">
      <c r="A6" s="13" t="str">
        <f t="shared" ref="A6:D69" si="1">A5</f>
        <v>Løbende priser (1.000 kr.)</v>
      </c>
      <c r="B6" s="13" t="str">
        <f t="shared" si="1"/>
        <v>I alt (netto)</v>
      </c>
      <c r="C6" s="13" t="str">
        <f t="shared" si="1"/>
        <v>1 Driftskonti</v>
      </c>
      <c r="D6" s="18" t="str">
        <f t="shared" si="1"/>
        <v>2023</v>
      </c>
      <c r="E6" s="3">
        <v>151</v>
      </c>
      <c r="F6" s="4" t="s">
        <v>10</v>
      </c>
      <c r="G6" s="16">
        <v>124028</v>
      </c>
      <c r="H6" s="16">
        <v>237480</v>
      </c>
      <c r="I6" s="16">
        <v>67969</v>
      </c>
      <c r="J6" s="16">
        <v>25796</v>
      </c>
      <c r="K6" s="16">
        <v>24713</v>
      </c>
      <c r="L6" s="16">
        <v>1866</v>
      </c>
      <c r="M6" s="13">
        <f t="shared" si="0"/>
        <v>481852</v>
      </c>
    </row>
    <row r="7" spans="1:13" x14ac:dyDescent="0.2">
      <c r="A7" s="13" t="str">
        <f t="shared" si="1"/>
        <v>Løbende priser (1.000 kr.)</v>
      </c>
      <c r="B7" s="13" t="str">
        <f t="shared" si="1"/>
        <v>I alt (netto)</v>
      </c>
      <c r="C7" s="13" t="str">
        <f t="shared" si="1"/>
        <v>1 Driftskonti</v>
      </c>
      <c r="D7" s="18" t="str">
        <f t="shared" si="1"/>
        <v>2023</v>
      </c>
      <c r="E7" s="3">
        <v>153</v>
      </c>
      <c r="F7" s="4" t="s">
        <v>11</v>
      </c>
      <c r="G7" s="16">
        <v>97505</v>
      </c>
      <c r="H7" s="16">
        <v>161317</v>
      </c>
      <c r="I7" s="16">
        <v>64051</v>
      </c>
      <c r="J7" s="16">
        <v>50889</v>
      </c>
      <c r="K7" s="16">
        <v>14678</v>
      </c>
      <c r="L7" s="16">
        <v>1056</v>
      </c>
      <c r="M7" s="13">
        <f t="shared" si="0"/>
        <v>389496</v>
      </c>
    </row>
    <row r="8" spans="1:13" x14ac:dyDescent="0.2">
      <c r="A8" s="13" t="str">
        <f t="shared" si="1"/>
        <v>Løbende priser (1.000 kr.)</v>
      </c>
      <c r="B8" s="13" t="str">
        <f t="shared" si="1"/>
        <v>I alt (netto)</v>
      </c>
      <c r="C8" s="13" t="str">
        <f t="shared" si="1"/>
        <v>1 Driftskonti</v>
      </c>
      <c r="D8" s="18" t="str">
        <f t="shared" si="1"/>
        <v>2023</v>
      </c>
      <c r="E8" s="3">
        <v>155</v>
      </c>
      <c r="F8" s="4" t="s">
        <v>7</v>
      </c>
      <c r="G8" s="16">
        <v>61266</v>
      </c>
      <c r="H8" s="16">
        <v>58772</v>
      </c>
      <c r="I8" s="16">
        <v>14723</v>
      </c>
      <c r="J8" s="16">
        <v>14176</v>
      </c>
      <c r="K8" s="16">
        <v>10189</v>
      </c>
      <c r="L8" s="16">
        <v>594</v>
      </c>
      <c r="M8" s="13">
        <f t="shared" si="0"/>
        <v>159720</v>
      </c>
    </row>
    <row r="9" spans="1:13" x14ac:dyDescent="0.2">
      <c r="A9" s="13" t="str">
        <f t="shared" si="1"/>
        <v>Løbende priser (1.000 kr.)</v>
      </c>
      <c r="B9" s="13" t="str">
        <f t="shared" si="1"/>
        <v>I alt (netto)</v>
      </c>
      <c r="C9" s="13" t="str">
        <f t="shared" si="1"/>
        <v>1 Driftskonti</v>
      </c>
      <c r="D9" s="18" t="str">
        <f t="shared" si="1"/>
        <v>2023</v>
      </c>
      <c r="E9" s="3">
        <v>157</v>
      </c>
      <c r="F9" s="4" t="s">
        <v>12</v>
      </c>
      <c r="G9" s="16">
        <v>168378</v>
      </c>
      <c r="H9" s="16">
        <v>455566</v>
      </c>
      <c r="I9" s="16">
        <v>59767</v>
      </c>
      <c r="J9" s="16">
        <v>133521</v>
      </c>
      <c r="K9" s="16">
        <v>30762</v>
      </c>
      <c r="L9" s="16">
        <v>2751</v>
      </c>
      <c r="M9" s="13">
        <f t="shared" si="0"/>
        <v>850745</v>
      </c>
    </row>
    <row r="10" spans="1:13" x14ac:dyDescent="0.2">
      <c r="A10" s="13" t="str">
        <f t="shared" si="1"/>
        <v>Løbende priser (1.000 kr.)</v>
      </c>
      <c r="B10" s="13" t="str">
        <f t="shared" si="1"/>
        <v>I alt (netto)</v>
      </c>
      <c r="C10" s="13" t="str">
        <f t="shared" si="1"/>
        <v>1 Driftskonti</v>
      </c>
      <c r="D10" s="18" t="str">
        <f t="shared" si="1"/>
        <v>2023</v>
      </c>
      <c r="E10" s="3">
        <v>159</v>
      </c>
      <c r="F10" s="4" t="s">
        <v>13</v>
      </c>
      <c r="G10" s="16">
        <v>214226</v>
      </c>
      <c r="H10" s="16">
        <v>336264</v>
      </c>
      <c r="I10" s="16">
        <v>49969</v>
      </c>
      <c r="J10" s="16">
        <v>33040</v>
      </c>
      <c r="K10" s="16">
        <v>21145</v>
      </c>
      <c r="L10" s="16">
        <v>2540</v>
      </c>
      <c r="M10" s="13">
        <f t="shared" si="0"/>
        <v>657184</v>
      </c>
    </row>
    <row r="11" spans="1:13" x14ac:dyDescent="0.2">
      <c r="A11" s="13" t="str">
        <f t="shared" si="1"/>
        <v>Løbende priser (1.000 kr.)</v>
      </c>
      <c r="B11" s="13" t="str">
        <f t="shared" si="1"/>
        <v>I alt (netto)</v>
      </c>
      <c r="C11" s="13" t="str">
        <f t="shared" si="1"/>
        <v>1 Driftskonti</v>
      </c>
      <c r="D11" s="18" t="str">
        <f t="shared" si="1"/>
        <v>2023</v>
      </c>
      <c r="E11" s="3">
        <v>161</v>
      </c>
      <c r="F11" s="4" t="s">
        <v>14</v>
      </c>
      <c r="G11" s="16">
        <v>58627</v>
      </c>
      <c r="H11" s="16">
        <v>119212</v>
      </c>
      <c r="I11" s="16">
        <v>24193</v>
      </c>
      <c r="J11" s="16">
        <v>17514</v>
      </c>
      <c r="K11" s="16">
        <v>10938</v>
      </c>
      <c r="L11" s="16">
        <v>115</v>
      </c>
      <c r="M11" s="13">
        <f t="shared" si="0"/>
        <v>230599</v>
      </c>
    </row>
    <row r="12" spans="1:13" x14ac:dyDescent="0.2">
      <c r="A12" s="13" t="str">
        <f t="shared" si="1"/>
        <v>Løbende priser (1.000 kr.)</v>
      </c>
      <c r="B12" s="13" t="str">
        <f t="shared" si="1"/>
        <v>I alt (netto)</v>
      </c>
      <c r="C12" s="13" t="str">
        <f t="shared" si="1"/>
        <v>1 Driftskonti</v>
      </c>
      <c r="D12" s="18" t="str">
        <f t="shared" si="1"/>
        <v>2023</v>
      </c>
      <c r="E12" s="3">
        <v>163</v>
      </c>
      <c r="F12" s="4" t="s">
        <v>15</v>
      </c>
      <c r="G12" s="16">
        <v>86354</v>
      </c>
      <c r="H12" s="16">
        <v>143867</v>
      </c>
      <c r="I12" s="16">
        <v>40890</v>
      </c>
      <c r="J12" s="16">
        <v>11926</v>
      </c>
      <c r="K12" s="16">
        <v>19173</v>
      </c>
      <c r="L12" s="16">
        <v>1871</v>
      </c>
      <c r="M12" s="13">
        <f t="shared" si="0"/>
        <v>304081</v>
      </c>
    </row>
    <row r="13" spans="1:13" x14ac:dyDescent="0.2">
      <c r="A13" s="13" t="str">
        <f t="shared" si="1"/>
        <v>Løbende priser (1.000 kr.)</v>
      </c>
      <c r="B13" s="13" t="str">
        <f t="shared" si="1"/>
        <v>I alt (netto)</v>
      </c>
      <c r="C13" s="13" t="str">
        <f t="shared" si="1"/>
        <v>1 Driftskonti</v>
      </c>
      <c r="D13" s="18" t="str">
        <f t="shared" si="1"/>
        <v>2023</v>
      </c>
      <c r="E13" s="3">
        <v>165</v>
      </c>
      <c r="F13" s="4" t="s">
        <v>9</v>
      </c>
      <c r="G13" s="16">
        <v>90496</v>
      </c>
      <c r="H13" s="16">
        <v>118744</v>
      </c>
      <c r="I13" s="16">
        <v>45857</v>
      </c>
      <c r="J13" s="16">
        <v>15482</v>
      </c>
      <c r="K13" s="16">
        <v>14814</v>
      </c>
      <c r="L13" s="16">
        <v>488</v>
      </c>
      <c r="M13" s="13">
        <f t="shared" si="0"/>
        <v>285881</v>
      </c>
    </row>
    <row r="14" spans="1:13" x14ac:dyDescent="0.2">
      <c r="A14" s="13" t="str">
        <f t="shared" si="1"/>
        <v>Løbende priser (1.000 kr.)</v>
      </c>
      <c r="B14" s="13" t="str">
        <f t="shared" si="1"/>
        <v>I alt (netto)</v>
      </c>
      <c r="C14" s="13" t="str">
        <f t="shared" si="1"/>
        <v>1 Driftskonti</v>
      </c>
      <c r="D14" s="18" t="str">
        <f t="shared" si="1"/>
        <v>2023</v>
      </c>
      <c r="E14" s="3">
        <v>167</v>
      </c>
      <c r="F14" s="4" t="s">
        <v>16</v>
      </c>
      <c r="G14" s="16">
        <v>191154</v>
      </c>
      <c r="H14" s="16">
        <v>255063</v>
      </c>
      <c r="I14" s="16">
        <v>66015</v>
      </c>
      <c r="J14" s="16">
        <v>12032</v>
      </c>
      <c r="K14" s="16">
        <v>15941</v>
      </c>
      <c r="L14" s="16">
        <v>1149</v>
      </c>
      <c r="M14" s="13">
        <f t="shared" si="0"/>
        <v>541354</v>
      </c>
    </row>
    <row r="15" spans="1:13" x14ac:dyDescent="0.2">
      <c r="A15" s="13" t="str">
        <f t="shared" si="1"/>
        <v>Løbende priser (1.000 kr.)</v>
      </c>
      <c r="B15" s="13" t="str">
        <f t="shared" si="1"/>
        <v>I alt (netto)</v>
      </c>
      <c r="C15" s="13" t="str">
        <f t="shared" si="1"/>
        <v>1 Driftskonti</v>
      </c>
      <c r="D15" s="18" t="str">
        <f t="shared" si="1"/>
        <v>2023</v>
      </c>
      <c r="E15" s="3">
        <v>169</v>
      </c>
      <c r="F15" s="4" t="s">
        <v>17</v>
      </c>
      <c r="G15" s="16">
        <v>144175</v>
      </c>
      <c r="H15" s="16">
        <v>146990</v>
      </c>
      <c r="I15" s="16">
        <v>78221</v>
      </c>
      <c r="J15" s="16">
        <v>20690</v>
      </c>
      <c r="K15" s="16">
        <v>25027</v>
      </c>
      <c r="L15" s="16">
        <v>1330</v>
      </c>
      <c r="M15" s="13">
        <f t="shared" si="0"/>
        <v>416433</v>
      </c>
    </row>
    <row r="16" spans="1:13" x14ac:dyDescent="0.2">
      <c r="A16" s="13" t="str">
        <f t="shared" si="1"/>
        <v>Løbende priser (1.000 kr.)</v>
      </c>
      <c r="B16" s="13" t="str">
        <f t="shared" si="1"/>
        <v>I alt (netto)</v>
      </c>
      <c r="C16" s="13" t="str">
        <f t="shared" si="1"/>
        <v>1 Driftskonti</v>
      </c>
      <c r="D16" s="18" t="str">
        <f t="shared" si="1"/>
        <v>2023</v>
      </c>
      <c r="E16" s="3">
        <v>173</v>
      </c>
      <c r="F16" s="4" t="s">
        <v>19</v>
      </c>
      <c r="G16" s="16">
        <v>138362</v>
      </c>
      <c r="H16" s="16">
        <v>343240</v>
      </c>
      <c r="I16" s="16">
        <v>69940</v>
      </c>
      <c r="J16" s="16">
        <v>55922</v>
      </c>
      <c r="K16" s="16">
        <v>6072</v>
      </c>
      <c r="L16" s="16">
        <v>1731</v>
      </c>
      <c r="M16" s="13">
        <f t="shared" si="0"/>
        <v>615267</v>
      </c>
    </row>
    <row r="17" spans="1:13" x14ac:dyDescent="0.2">
      <c r="A17" s="13" t="str">
        <f t="shared" si="1"/>
        <v>Løbende priser (1.000 kr.)</v>
      </c>
      <c r="B17" s="13" t="str">
        <f t="shared" si="1"/>
        <v>I alt (netto)</v>
      </c>
      <c r="C17" s="13" t="str">
        <f t="shared" si="1"/>
        <v>1 Driftskonti</v>
      </c>
      <c r="D17" s="18" t="str">
        <f t="shared" si="1"/>
        <v>2023</v>
      </c>
      <c r="E17" s="3">
        <v>175</v>
      </c>
      <c r="F17" s="4" t="s">
        <v>20</v>
      </c>
      <c r="G17" s="16">
        <v>163428</v>
      </c>
      <c r="H17" s="16">
        <v>213735</v>
      </c>
      <c r="I17" s="16">
        <v>34414</v>
      </c>
      <c r="J17" s="16">
        <v>41367</v>
      </c>
      <c r="K17" s="16">
        <v>15810</v>
      </c>
      <c r="L17" s="16">
        <v>2025</v>
      </c>
      <c r="M17" s="13">
        <f t="shared" si="0"/>
        <v>470779</v>
      </c>
    </row>
    <row r="18" spans="1:13" x14ac:dyDescent="0.2">
      <c r="A18" s="13" t="str">
        <f t="shared" si="1"/>
        <v>Løbende priser (1.000 kr.)</v>
      </c>
      <c r="B18" s="13" t="str">
        <f t="shared" si="1"/>
        <v>I alt (netto)</v>
      </c>
      <c r="C18" s="13" t="str">
        <f t="shared" si="1"/>
        <v>1 Driftskonti</v>
      </c>
      <c r="D18" s="18" t="str">
        <f t="shared" si="1"/>
        <v>2023</v>
      </c>
      <c r="E18" s="3">
        <v>183</v>
      </c>
      <c r="F18" s="4" t="s">
        <v>18</v>
      </c>
      <c r="G18" s="16">
        <v>64708</v>
      </c>
      <c r="H18" s="16">
        <v>88556</v>
      </c>
      <c r="I18" s="16">
        <v>14775</v>
      </c>
      <c r="J18" s="16">
        <v>22897</v>
      </c>
      <c r="K18" s="16">
        <v>8842</v>
      </c>
      <c r="L18" s="16">
        <v>1081</v>
      </c>
      <c r="M18" s="13">
        <f t="shared" si="0"/>
        <v>200859</v>
      </c>
    </row>
    <row r="19" spans="1:13" x14ac:dyDescent="0.2">
      <c r="A19" s="13" t="str">
        <f t="shared" si="1"/>
        <v>Løbende priser (1.000 kr.)</v>
      </c>
      <c r="B19" s="13" t="str">
        <f t="shared" si="1"/>
        <v>I alt (netto)</v>
      </c>
      <c r="C19" s="13" t="str">
        <f t="shared" si="1"/>
        <v>1 Driftskonti</v>
      </c>
      <c r="D19" s="18" t="str">
        <f t="shared" si="1"/>
        <v>2023</v>
      </c>
      <c r="E19" s="3">
        <v>185</v>
      </c>
      <c r="F19" s="4" t="s">
        <v>8</v>
      </c>
      <c r="G19" s="16">
        <v>125943</v>
      </c>
      <c r="H19" s="16">
        <v>232942</v>
      </c>
      <c r="I19" s="16">
        <v>39453</v>
      </c>
      <c r="J19" s="16">
        <v>15394</v>
      </c>
      <c r="K19" s="16">
        <v>11463</v>
      </c>
      <c r="L19" s="16">
        <v>1577</v>
      </c>
      <c r="M19" s="13">
        <f t="shared" si="0"/>
        <v>426772</v>
      </c>
    </row>
    <row r="20" spans="1:13" x14ac:dyDescent="0.2">
      <c r="A20" s="13" t="str">
        <f t="shared" si="1"/>
        <v>Løbende priser (1.000 kr.)</v>
      </c>
      <c r="B20" s="13" t="str">
        <f t="shared" si="1"/>
        <v>I alt (netto)</v>
      </c>
      <c r="C20" s="13" t="str">
        <f t="shared" si="1"/>
        <v>1 Driftskonti</v>
      </c>
      <c r="D20" s="18" t="str">
        <f t="shared" si="1"/>
        <v>2023</v>
      </c>
      <c r="E20" s="3">
        <v>187</v>
      </c>
      <c r="F20" s="4" t="s">
        <v>21</v>
      </c>
      <c r="G20" s="16">
        <v>45929</v>
      </c>
      <c r="H20" s="16">
        <v>56859</v>
      </c>
      <c r="I20" s="16">
        <v>22434</v>
      </c>
      <c r="J20" s="16">
        <v>4027</v>
      </c>
      <c r="K20" s="16">
        <v>5565</v>
      </c>
      <c r="L20" s="16">
        <v>725</v>
      </c>
      <c r="M20" s="13">
        <f t="shared" si="0"/>
        <v>135539</v>
      </c>
    </row>
    <row r="21" spans="1:13" x14ac:dyDescent="0.2">
      <c r="A21" s="13" t="str">
        <f t="shared" si="1"/>
        <v>Løbende priser (1.000 kr.)</v>
      </c>
      <c r="B21" s="13" t="str">
        <f t="shared" si="1"/>
        <v>I alt (netto)</v>
      </c>
      <c r="C21" s="13" t="str">
        <f t="shared" si="1"/>
        <v>1 Driftskonti</v>
      </c>
      <c r="D21" s="18" t="str">
        <f t="shared" si="1"/>
        <v>2023</v>
      </c>
      <c r="E21" s="3">
        <v>190</v>
      </c>
      <c r="F21" s="4" t="s">
        <v>26</v>
      </c>
      <c r="G21" s="16">
        <v>125298</v>
      </c>
      <c r="H21" s="16">
        <v>199791</v>
      </c>
      <c r="I21" s="16">
        <v>39139</v>
      </c>
      <c r="J21" s="16">
        <v>16512</v>
      </c>
      <c r="K21" s="16">
        <v>13988</v>
      </c>
      <c r="L21" s="16">
        <v>764</v>
      </c>
      <c r="M21" s="13">
        <f t="shared" si="0"/>
        <v>395492</v>
      </c>
    </row>
    <row r="22" spans="1:13" x14ac:dyDescent="0.2">
      <c r="A22" s="13" t="str">
        <f t="shared" si="1"/>
        <v>Løbende priser (1.000 kr.)</v>
      </c>
      <c r="B22" s="13" t="str">
        <f t="shared" si="1"/>
        <v>I alt (netto)</v>
      </c>
      <c r="C22" s="13" t="str">
        <f t="shared" si="1"/>
        <v>1 Driftskonti</v>
      </c>
      <c r="D22" s="18" t="str">
        <f t="shared" si="1"/>
        <v>2023</v>
      </c>
      <c r="E22" s="3">
        <v>201</v>
      </c>
      <c r="F22" s="4" t="s">
        <v>22</v>
      </c>
      <c r="G22" s="16">
        <v>60039</v>
      </c>
      <c r="H22" s="16">
        <v>109470</v>
      </c>
      <c r="I22" s="16">
        <v>29085</v>
      </c>
      <c r="J22" s="16">
        <v>20886</v>
      </c>
      <c r="K22" s="16">
        <v>8835</v>
      </c>
      <c r="L22" s="16">
        <v>403</v>
      </c>
      <c r="M22" s="13">
        <f t="shared" si="0"/>
        <v>228718</v>
      </c>
    </row>
    <row r="23" spans="1:13" x14ac:dyDescent="0.2">
      <c r="A23" s="13" t="str">
        <f t="shared" si="1"/>
        <v>Løbende priser (1.000 kr.)</v>
      </c>
      <c r="B23" s="13" t="str">
        <f t="shared" si="1"/>
        <v>I alt (netto)</v>
      </c>
      <c r="C23" s="13" t="str">
        <f t="shared" si="1"/>
        <v>1 Driftskonti</v>
      </c>
      <c r="D23" s="18" t="str">
        <f t="shared" si="1"/>
        <v>2023</v>
      </c>
      <c r="E23" s="3">
        <v>210</v>
      </c>
      <c r="F23" s="4" t="s">
        <v>24</v>
      </c>
      <c r="G23" s="16">
        <v>151381</v>
      </c>
      <c r="H23" s="16">
        <v>223605</v>
      </c>
      <c r="I23" s="16">
        <v>25680</v>
      </c>
      <c r="J23" s="16">
        <v>10304</v>
      </c>
      <c r="K23" s="16">
        <v>12888</v>
      </c>
      <c r="L23" s="16">
        <v>356</v>
      </c>
      <c r="M23" s="13">
        <f t="shared" si="0"/>
        <v>424214</v>
      </c>
    </row>
    <row r="24" spans="1:13" x14ac:dyDescent="0.2">
      <c r="A24" s="13" t="str">
        <f t="shared" si="1"/>
        <v>Løbende priser (1.000 kr.)</v>
      </c>
      <c r="B24" s="13" t="str">
        <f t="shared" si="1"/>
        <v>I alt (netto)</v>
      </c>
      <c r="C24" s="13" t="str">
        <f t="shared" si="1"/>
        <v>1 Driftskonti</v>
      </c>
      <c r="D24" s="18" t="str">
        <f t="shared" si="1"/>
        <v>2023</v>
      </c>
      <c r="E24" s="3">
        <v>217</v>
      </c>
      <c r="F24" s="4" t="s">
        <v>29</v>
      </c>
      <c r="G24" s="16">
        <v>223607</v>
      </c>
      <c r="H24" s="16">
        <v>326405</v>
      </c>
      <c r="I24" s="16">
        <v>126191</v>
      </c>
      <c r="J24" s="16">
        <v>27037</v>
      </c>
      <c r="K24" s="16">
        <v>30373</v>
      </c>
      <c r="L24" s="16">
        <v>2480</v>
      </c>
      <c r="M24" s="13">
        <f t="shared" si="0"/>
        <v>736093</v>
      </c>
    </row>
    <row r="25" spans="1:13" x14ac:dyDescent="0.2">
      <c r="A25" s="13" t="str">
        <f t="shared" si="1"/>
        <v>Løbende priser (1.000 kr.)</v>
      </c>
      <c r="B25" s="13" t="str">
        <f t="shared" si="1"/>
        <v>I alt (netto)</v>
      </c>
      <c r="C25" s="13" t="str">
        <f t="shared" si="1"/>
        <v>1 Driftskonti</v>
      </c>
      <c r="D25" s="18" t="str">
        <f t="shared" si="1"/>
        <v>2023</v>
      </c>
      <c r="E25" s="3">
        <v>219</v>
      </c>
      <c r="F25" s="4" t="s">
        <v>30</v>
      </c>
      <c r="G25" s="16">
        <v>72331</v>
      </c>
      <c r="H25" s="16">
        <v>249862</v>
      </c>
      <c r="I25" s="16">
        <v>68361</v>
      </c>
      <c r="J25" s="16">
        <v>51260</v>
      </c>
      <c r="K25" s="16">
        <v>17054</v>
      </c>
      <c r="L25" s="16">
        <v>518</v>
      </c>
      <c r="M25" s="13">
        <f t="shared" si="0"/>
        <v>459386</v>
      </c>
    </row>
    <row r="26" spans="1:13" x14ac:dyDescent="0.2">
      <c r="A26" s="13" t="str">
        <f t="shared" si="1"/>
        <v>Løbende priser (1.000 kr.)</v>
      </c>
      <c r="B26" s="13" t="str">
        <f t="shared" si="1"/>
        <v>I alt (netto)</v>
      </c>
      <c r="C26" s="13" t="str">
        <f t="shared" si="1"/>
        <v>1 Driftskonti</v>
      </c>
      <c r="D26" s="18" t="str">
        <f t="shared" si="1"/>
        <v>2023</v>
      </c>
      <c r="E26" s="3">
        <v>223</v>
      </c>
      <c r="F26" s="4" t="s">
        <v>31</v>
      </c>
      <c r="G26" s="16">
        <v>92246</v>
      </c>
      <c r="H26" s="16">
        <v>166014</v>
      </c>
      <c r="I26" s="16">
        <v>13926</v>
      </c>
      <c r="J26" s="16">
        <v>17651</v>
      </c>
      <c r="K26" s="16">
        <v>16456</v>
      </c>
      <c r="L26" s="16">
        <v>1211</v>
      </c>
      <c r="M26" s="13">
        <f t="shared" si="0"/>
        <v>307504</v>
      </c>
    </row>
    <row r="27" spans="1:13" x14ac:dyDescent="0.2">
      <c r="A27" s="13" t="str">
        <f t="shared" si="1"/>
        <v>Løbende priser (1.000 kr.)</v>
      </c>
      <c r="B27" s="13" t="str">
        <f t="shared" si="1"/>
        <v>I alt (netto)</v>
      </c>
      <c r="C27" s="13" t="str">
        <f t="shared" si="1"/>
        <v>1 Driftskonti</v>
      </c>
      <c r="D27" s="18" t="str">
        <f t="shared" si="1"/>
        <v>2023</v>
      </c>
      <c r="E27" s="3">
        <v>230</v>
      </c>
      <c r="F27" s="4" t="s">
        <v>32</v>
      </c>
      <c r="G27" s="16">
        <v>181943</v>
      </c>
      <c r="H27" s="16">
        <v>357024</v>
      </c>
      <c r="I27" s="16">
        <v>62524</v>
      </c>
      <c r="J27" s="16">
        <v>73729</v>
      </c>
      <c r="K27" s="16">
        <v>16801</v>
      </c>
      <c r="L27" s="16">
        <v>2777</v>
      </c>
      <c r="M27" s="13">
        <f t="shared" si="0"/>
        <v>694798</v>
      </c>
    </row>
    <row r="28" spans="1:13" x14ac:dyDescent="0.2">
      <c r="A28" s="13" t="str">
        <f t="shared" si="1"/>
        <v>Løbende priser (1.000 kr.)</v>
      </c>
      <c r="B28" s="13" t="str">
        <f t="shared" si="1"/>
        <v>I alt (netto)</v>
      </c>
      <c r="C28" s="13" t="str">
        <f t="shared" si="1"/>
        <v>1 Driftskonti</v>
      </c>
      <c r="D28" s="18" t="str">
        <f t="shared" si="1"/>
        <v>2023</v>
      </c>
      <c r="E28" s="3">
        <v>240</v>
      </c>
      <c r="F28" s="4" t="s">
        <v>23</v>
      </c>
      <c r="G28" s="16">
        <v>101768</v>
      </c>
      <c r="H28" s="16">
        <v>144354</v>
      </c>
      <c r="I28" s="16">
        <v>39334</v>
      </c>
      <c r="J28" s="16">
        <v>36342</v>
      </c>
      <c r="K28" s="16">
        <v>21851</v>
      </c>
      <c r="L28" s="16">
        <v>1062</v>
      </c>
      <c r="M28" s="13">
        <f t="shared" si="0"/>
        <v>344711</v>
      </c>
    </row>
    <row r="29" spans="1:13" x14ac:dyDescent="0.2">
      <c r="A29" s="13" t="str">
        <f t="shared" si="1"/>
        <v>Løbende priser (1.000 kr.)</v>
      </c>
      <c r="B29" s="13" t="str">
        <f t="shared" si="1"/>
        <v>I alt (netto)</v>
      </c>
      <c r="C29" s="13" t="str">
        <f t="shared" si="1"/>
        <v>1 Driftskonti</v>
      </c>
      <c r="D29" s="18" t="str">
        <f t="shared" si="1"/>
        <v>2023</v>
      </c>
      <c r="E29" s="3">
        <v>250</v>
      </c>
      <c r="F29" s="4" t="s">
        <v>25</v>
      </c>
      <c r="G29" s="16">
        <v>110736</v>
      </c>
      <c r="H29" s="16">
        <v>272037</v>
      </c>
      <c r="I29" s="16">
        <v>59755</v>
      </c>
      <c r="J29" s="16">
        <v>17796</v>
      </c>
      <c r="K29" s="16">
        <v>30211</v>
      </c>
      <c r="L29" s="16">
        <v>1608</v>
      </c>
      <c r="M29" s="13">
        <f t="shared" si="0"/>
        <v>492143</v>
      </c>
    </row>
    <row r="30" spans="1:13" x14ac:dyDescent="0.2">
      <c r="A30" s="13" t="str">
        <f t="shared" si="1"/>
        <v>Løbende priser (1.000 kr.)</v>
      </c>
      <c r="B30" s="13" t="str">
        <f t="shared" si="1"/>
        <v>I alt (netto)</v>
      </c>
      <c r="C30" s="13" t="str">
        <f t="shared" si="1"/>
        <v>1 Driftskonti</v>
      </c>
      <c r="D30" s="18" t="str">
        <f t="shared" si="1"/>
        <v>2023</v>
      </c>
      <c r="E30" s="3">
        <v>253</v>
      </c>
      <c r="F30" s="4" t="s">
        <v>35</v>
      </c>
      <c r="G30" s="16">
        <v>182948</v>
      </c>
      <c r="H30" s="16">
        <v>171010</v>
      </c>
      <c r="I30" s="16">
        <v>30377</v>
      </c>
      <c r="J30" s="16">
        <v>49410</v>
      </c>
      <c r="K30" s="16">
        <v>27513</v>
      </c>
      <c r="L30" s="16">
        <v>2392</v>
      </c>
      <c r="M30" s="13">
        <f t="shared" si="0"/>
        <v>463650</v>
      </c>
    </row>
    <row r="31" spans="1:13" x14ac:dyDescent="0.2">
      <c r="A31" s="13" t="str">
        <f t="shared" si="1"/>
        <v>Løbende priser (1.000 kr.)</v>
      </c>
      <c r="B31" s="13" t="str">
        <f t="shared" si="1"/>
        <v>I alt (netto)</v>
      </c>
      <c r="C31" s="13" t="str">
        <f t="shared" si="1"/>
        <v>1 Driftskonti</v>
      </c>
      <c r="D31" s="18" t="str">
        <f t="shared" si="1"/>
        <v>2023</v>
      </c>
      <c r="E31" s="3">
        <v>259</v>
      </c>
      <c r="F31" s="4" t="s">
        <v>36</v>
      </c>
      <c r="G31" s="16">
        <v>220668</v>
      </c>
      <c r="H31" s="16">
        <v>273042</v>
      </c>
      <c r="I31" s="16">
        <v>42730</v>
      </c>
      <c r="J31" s="16">
        <v>33691</v>
      </c>
      <c r="K31" s="16">
        <v>30183</v>
      </c>
      <c r="L31" s="16">
        <v>1642</v>
      </c>
      <c r="M31" s="13">
        <f t="shared" si="0"/>
        <v>601956</v>
      </c>
    </row>
    <row r="32" spans="1:13" x14ac:dyDescent="0.2">
      <c r="A32" s="13" t="str">
        <f t="shared" si="1"/>
        <v>Løbende priser (1.000 kr.)</v>
      </c>
      <c r="B32" s="13" t="str">
        <f t="shared" si="1"/>
        <v>I alt (netto)</v>
      </c>
      <c r="C32" s="13" t="str">
        <f t="shared" si="1"/>
        <v>1 Driftskonti</v>
      </c>
      <c r="D32" s="18" t="str">
        <f t="shared" si="1"/>
        <v>2023</v>
      </c>
      <c r="E32" s="3">
        <v>260</v>
      </c>
      <c r="F32" s="4" t="s">
        <v>28</v>
      </c>
      <c r="G32" s="16">
        <v>66013</v>
      </c>
      <c r="H32" s="16">
        <v>172901</v>
      </c>
      <c r="I32" s="16">
        <v>34824</v>
      </c>
      <c r="J32" s="16">
        <v>31659</v>
      </c>
      <c r="K32" s="16">
        <v>17228</v>
      </c>
      <c r="L32" s="16">
        <v>394</v>
      </c>
      <c r="M32" s="13">
        <f t="shared" si="0"/>
        <v>323019</v>
      </c>
    </row>
    <row r="33" spans="1:13" x14ac:dyDescent="0.2">
      <c r="A33" s="13" t="str">
        <f t="shared" si="1"/>
        <v>Løbende priser (1.000 kr.)</v>
      </c>
      <c r="B33" s="13" t="str">
        <f t="shared" si="1"/>
        <v>I alt (netto)</v>
      </c>
      <c r="C33" s="13" t="str">
        <f t="shared" si="1"/>
        <v>1 Driftskonti</v>
      </c>
      <c r="D33" s="18" t="str">
        <f t="shared" si="1"/>
        <v>2023</v>
      </c>
      <c r="E33" s="3">
        <v>265</v>
      </c>
      <c r="F33" s="4" t="s">
        <v>38</v>
      </c>
      <c r="G33" s="16">
        <v>237266</v>
      </c>
      <c r="H33" s="16">
        <v>328350</v>
      </c>
      <c r="I33" s="16">
        <v>62541</v>
      </c>
      <c r="J33" s="16">
        <v>28676</v>
      </c>
      <c r="K33" s="16">
        <v>23524</v>
      </c>
      <c r="L33" s="16">
        <v>3981</v>
      </c>
      <c r="M33" s="13">
        <f t="shared" si="0"/>
        <v>684338</v>
      </c>
    </row>
    <row r="34" spans="1:13" x14ac:dyDescent="0.2">
      <c r="A34" s="13" t="str">
        <f t="shared" si="1"/>
        <v>Løbende priser (1.000 kr.)</v>
      </c>
      <c r="B34" s="13" t="str">
        <f t="shared" si="1"/>
        <v>I alt (netto)</v>
      </c>
      <c r="C34" s="13" t="str">
        <f t="shared" si="1"/>
        <v>1 Driftskonti</v>
      </c>
      <c r="D34" s="18" t="str">
        <f t="shared" si="1"/>
        <v>2023</v>
      </c>
      <c r="E34" s="3">
        <v>269</v>
      </c>
      <c r="F34" s="4" t="s">
        <v>39</v>
      </c>
      <c r="G34" s="16">
        <v>67757</v>
      </c>
      <c r="H34" s="16">
        <v>92470</v>
      </c>
      <c r="I34" s="16">
        <v>17061</v>
      </c>
      <c r="J34" s="16">
        <v>10739</v>
      </c>
      <c r="K34" s="16">
        <v>11251</v>
      </c>
      <c r="L34" s="16">
        <v>636</v>
      </c>
      <c r="M34" s="13">
        <f t="shared" si="0"/>
        <v>199914</v>
      </c>
    </row>
    <row r="35" spans="1:13" x14ac:dyDescent="0.2">
      <c r="A35" s="13" t="str">
        <f t="shared" si="1"/>
        <v>Løbende priser (1.000 kr.)</v>
      </c>
      <c r="B35" s="13" t="str">
        <f t="shared" si="1"/>
        <v>I alt (netto)</v>
      </c>
      <c r="C35" s="13" t="str">
        <f t="shared" si="1"/>
        <v>1 Driftskonti</v>
      </c>
      <c r="D35" s="18" t="str">
        <f t="shared" si="1"/>
        <v>2023</v>
      </c>
      <c r="E35" s="3">
        <v>270</v>
      </c>
      <c r="F35" s="4" t="s">
        <v>27</v>
      </c>
      <c r="G35" s="16">
        <v>100873</v>
      </c>
      <c r="H35" s="16">
        <v>246861</v>
      </c>
      <c r="I35" s="16">
        <v>86085</v>
      </c>
      <c r="J35" s="16">
        <v>41987</v>
      </c>
      <c r="K35" s="16">
        <v>25191</v>
      </c>
      <c r="L35" s="16">
        <v>989</v>
      </c>
      <c r="M35" s="13">
        <f t="shared" si="0"/>
        <v>501986</v>
      </c>
    </row>
    <row r="36" spans="1:13" x14ac:dyDescent="0.2">
      <c r="A36" s="13" t="str">
        <f t="shared" si="1"/>
        <v>Løbende priser (1.000 kr.)</v>
      </c>
      <c r="B36" s="13" t="str">
        <f t="shared" si="1"/>
        <v>I alt (netto)</v>
      </c>
      <c r="C36" s="13" t="str">
        <f t="shared" si="1"/>
        <v>1 Driftskonti</v>
      </c>
      <c r="D36" s="18" t="str">
        <f t="shared" si="1"/>
        <v>2023</v>
      </c>
      <c r="E36" s="3">
        <v>306</v>
      </c>
      <c r="F36" s="4" t="s">
        <v>46</v>
      </c>
      <c r="G36" s="16">
        <v>134158</v>
      </c>
      <c r="H36" s="16">
        <v>210954</v>
      </c>
      <c r="I36" s="16">
        <v>38746</v>
      </c>
      <c r="J36" s="16">
        <v>12718</v>
      </c>
      <c r="K36" s="16">
        <v>22461</v>
      </c>
      <c r="L36" s="16">
        <v>1358</v>
      </c>
      <c r="M36" s="13">
        <f t="shared" si="0"/>
        <v>420395</v>
      </c>
    </row>
    <row r="37" spans="1:13" x14ac:dyDescent="0.2">
      <c r="A37" s="13" t="str">
        <f t="shared" si="1"/>
        <v>Løbende priser (1.000 kr.)</v>
      </c>
      <c r="B37" s="13" t="str">
        <f t="shared" si="1"/>
        <v>I alt (netto)</v>
      </c>
      <c r="C37" s="13" t="str">
        <f t="shared" si="1"/>
        <v>1 Driftskonti</v>
      </c>
      <c r="D37" s="18" t="str">
        <f t="shared" si="1"/>
        <v>2023</v>
      </c>
      <c r="E37" s="3">
        <v>316</v>
      </c>
      <c r="F37" s="4" t="s">
        <v>42</v>
      </c>
      <c r="G37" s="16">
        <v>206579</v>
      </c>
      <c r="H37" s="16">
        <v>246126</v>
      </c>
      <c r="I37" s="16">
        <v>115899</v>
      </c>
      <c r="J37" s="16">
        <v>22602</v>
      </c>
      <c r="K37" s="16">
        <v>23890</v>
      </c>
      <c r="L37" s="16">
        <v>3657</v>
      </c>
      <c r="M37" s="13">
        <f t="shared" si="0"/>
        <v>618753</v>
      </c>
    </row>
    <row r="38" spans="1:13" x14ac:dyDescent="0.2">
      <c r="A38" s="13" t="str">
        <f t="shared" si="1"/>
        <v>Løbende priser (1.000 kr.)</v>
      </c>
      <c r="B38" s="13" t="str">
        <f t="shared" si="1"/>
        <v>I alt (netto)</v>
      </c>
      <c r="C38" s="13" t="str">
        <f t="shared" si="1"/>
        <v>1 Driftskonti</v>
      </c>
      <c r="D38" s="18" t="str">
        <f t="shared" si="1"/>
        <v>2023</v>
      </c>
      <c r="E38" s="3">
        <v>320</v>
      </c>
      <c r="F38" s="4" t="s">
        <v>40</v>
      </c>
      <c r="G38" s="16">
        <v>105964</v>
      </c>
      <c r="H38" s="16">
        <v>173394</v>
      </c>
      <c r="I38" s="16">
        <v>22031</v>
      </c>
      <c r="J38" s="16">
        <v>18212</v>
      </c>
      <c r="K38" s="16">
        <v>18866</v>
      </c>
      <c r="L38" s="16">
        <v>953</v>
      </c>
      <c r="M38" s="13">
        <f t="shared" si="0"/>
        <v>339420</v>
      </c>
    </row>
    <row r="39" spans="1:13" x14ac:dyDescent="0.2">
      <c r="A39" s="13" t="str">
        <f t="shared" si="1"/>
        <v>Løbende priser (1.000 kr.)</v>
      </c>
      <c r="B39" s="13" t="str">
        <f t="shared" si="1"/>
        <v>I alt (netto)</v>
      </c>
      <c r="C39" s="13" t="str">
        <f t="shared" si="1"/>
        <v>1 Driftskonti</v>
      </c>
      <c r="D39" s="18" t="str">
        <f t="shared" si="1"/>
        <v>2023</v>
      </c>
      <c r="E39" s="3">
        <v>326</v>
      </c>
      <c r="F39" s="4" t="s">
        <v>43</v>
      </c>
      <c r="G39" s="16">
        <v>200412</v>
      </c>
      <c r="H39" s="16">
        <v>214650</v>
      </c>
      <c r="I39" s="16">
        <v>50017</v>
      </c>
      <c r="J39" s="16">
        <v>9037</v>
      </c>
      <c r="K39" s="16">
        <v>0</v>
      </c>
      <c r="L39" s="16">
        <v>2262</v>
      </c>
      <c r="M39" s="13">
        <f t="shared" si="0"/>
        <v>476378</v>
      </c>
    </row>
    <row r="40" spans="1:13" x14ac:dyDescent="0.2">
      <c r="A40" s="13" t="str">
        <f t="shared" si="1"/>
        <v>Løbende priser (1.000 kr.)</v>
      </c>
      <c r="B40" s="13" t="str">
        <f t="shared" si="1"/>
        <v>I alt (netto)</v>
      </c>
      <c r="C40" s="13" t="str">
        <f t="shared" si="1"/>
        <v>1 Driftskonti</v>
      </c>
      <c r="D40" s="18" t="str">
        <f t="shared" si="1"/>
        <v>2023</v>
      </c>
      <c r="E40" s="3">
        <v>329</v>
      </c>
      <c r="F40" s="4" t="s">
        <v>47</v>
      </c>
      <c r="G40" s="16">
        <v>102377</v>
      </c>
      <c r="H40" s="16">
        <v>159346</v>
      </c>
      <c r="I40" s="16">
        <v>18654</v>
      </c>
      <c r="J40" s="16">
        <v>5809</v>
      </c>
      <c r="K40" s="16">
        <v>8355</v>
      </c>
      <c r="L40" s="16">
        <v>554</v>
      </c>
      <c r="M40" s="13">
        <f t="shared" si="0"/>
        <v>295095</v>
      </c>
    </row>
    <row r="41" spans="1:13" x14ac:dyDescent="0.2">
      <c r="A41" s="13" t="str">
        <f t="shared" si="1"/>
        <v>Løbende priser (1.000 kr.)</v>
      </c>
      <c r="B41" s="13" t="str">
        <f t="shared" si="1"/>
        <v>I alt (netto)</v>
      </c>
      <c r="C41" s="13" t="str">
        <f t="shared" si="1"/>
        <v>1 Driftskonti</v>
      </c>
      <c r="D41" s="18" t="str">
        <f t="shared" si="1"/>
        <v>2023</v>
      </c>
      <c r="E41" s="3">
        <v>330</v>
      </c>
      <c r="F41" s="4" t="s">
        <v>48</v>
      </c>
      <c r="G41" s="16">
        <v>273918</v>
      </c>
      <c r="H41" s="16">
        <v>288515</v>
      </c>
      <c r="I41" s="16">
        <v>91184</v>
      </c>
      <c r="J41" s="16">
        <v>82421</v>
      </c>
      <c r="K41" s="16">
        <v>25579</v>
      </c>
      <c r="L41" s="16">
        <v>2961</v>
      </c>
      <c r="M41" s="13">
        <f t="shared" si="0"/>
        <v>764578</v>
      </c>
    </row>
    <row r="42" spans="1:13" x14ac:dyDescent="0.2">
      <c r="A42" s="13" t="str">
        <f t="shared" si="1"/>
        <v>Løbende priser (1.000 kr.)</v>
      </c>
      <c r="B42" s="13" t="str">
        <f t="shared" si="1"/>
        <v>I alt (netto)</v>
      </c>
      <c r="C42" s="13" t="str">
        <f t="shared" si="1"/>
        <v>1 Driftskonti</v>
      </c>
      <c r="D42" s="18" t="str">
        <f t="shared" si="1"/>
        <v>2023</v>
      </c>
      <c r="E42" s="3">
        <v>336</v>
      </c>
      <c r="F42" s="4" t="s">
        <v>50</v>
      </c>
      <c r="G42" s="16">
        <v>94368</v>
      </c>
      <c r="H42" s="16">
        <v>84707</v>
      </c>
      <c r="I42" s="16">
        <v>22294</v>
      </c>
      <c r="J42" s="16">
        <v>17302</v>
      </c>
      <c r="K42" s="16">
        <v>10791</v>
      </c>
      <c r="L42" s="16">
        <v>1465</v>
      </c>
      <c r="M42" s="13">
        <f t="shared" si="0"/>
        <v>230927</v>
      </c>
    </row>
    <row r="43" spans="1:13" x14ac:dyDescent="0.2">
      <c r="A43" s="13" t="str">
        <f t="shared" si="1"/>
        <v>Løbende priser (1.000 kr.)</v>
      </c>
      <c r="B43" s="13" t="str">
        <f t="shared" si="1"/>
        <v>I alt (netto)</v>
      </c>
      <c r="C43" s="13" t="str">
        <f t="shared" si="1"/>
        <v>1 Driftskonti</v>
      </c>
      <c r="D43" s="18" t="str">
        <f t="shared" si="1"/>
        <v>2023</v>
      </c>
      <c r="E43" s="3">
        <v>340</v>
      </c>
      <c r="F43" s="4" t="s">
        <v>49</v>
      </c>
      <c r="G43" s="16">
        <v>103397</v>
      </c>
      <c r="H43" s="16">
        <v>127918</v>
      </c>
      <c r="I43" s="16">
        <v>25545</v>
      </c>
      <c r="J43" s="16">
        <v>16113</v>
      </c>
      <c r="K43" s="16">
        <v>9340</v>
      </c>
      <c r="L43" s="16">
        <v>1344</v>
      </c>
      <c r="M43" s="13">
        <f t="shared" si="0"/>
        <v>283657</v>
      </c>
    </row>
    <row r="44" spans="1:13" x14ac:dyDescent="0.2">
      <c r="A44" s="13" t="str">
        <f t="shared" si="1"/>
        <v>Løbende priser (1.000 kr.)</v>
      </c>
      <c r="B44" s="13" t="str">
        <f t="shared" si="1"/>
        <v>I alt (netto)</v>
      </c>
      <c r="C44" s="13" t="str">
        <f t="shared" si="1"/>
        <v>1 Driftskonti</v>
      </c>
      <c r="D44" s="18" t="str">
        <f t="shared" si="1"/>
        <v>2023</v>
      </c>
      <c r="E44" s="3">
        <v>350</v>
      </c>
      <c r="F44" s="4" t="s">
        <v>37</v>
      </c>
      <c r="G44" s="16">
        <v>53907</v>
      </c>
      <c r="H44" s="16">
        <v>119514</v>
      </c>
      <c r="I44" s="16">
        <v>32938</v>
      </c>
      <c r="J44" s="16">
        <v>6036</v>
      </c>
      <c r="K44" s="16">
        <v>11050</v>
      </c>
      <c r="L44" s="16">
        <v>656</v>
      </c>
      <c r="M44" s="13">
        <f t="shared" si="0"/>
        <v>224101</v>
      </c>
    </row>
    <row r="45" spans="1:13" x14ac:dyDescent="0.2">
      <c r="A45" s="13" t="str">
        <f t="shared" si="1"/>
        <v>Løbende priser (1.000 kr.)</v>
      </c>
      <c r="B45" s="13" t="str">
        <f t="shared" si="1"/>
        <v>I alt (netto)</v>
      </c>
      <c r="C45" s="13" t="str">
        <f t="shared" si="1"/>
        <v>1 Driftskonti</v>
      </c>
      <c r="D45" s="18" t="str">
        <f t="shared" si="1"/>
        <v>2023</v>
      </c>
      <c r="E45" s="3">
        <v>360</v>
      </c>
      <c r="F45" s="4" t="s">
        <v>44</v>
      </c>
      <c r="G45" s="16">
        <v>135467</v>
      </c>
      <c r="H45" s="16">
        <v>272768</v>
      </c>
      <c r="I45" s="16">
        <v>94922</v>
      </c>
      <c r="J45" s="16">
        <v>14307</v>
      </c>
      <c r="K45" s="16">
        <v>21992</v>
      </c>
      <c r="L45" s="16">
        <v>1532</v>
      </c>
      <c r="M45" s="13">
        <f t="shared" si="0"/>
        <v>540988</v>
      </c>
    </row>
    <row r="46" spans="1:13" x14ac:dyDescent="0.2">
      <c r="A46" s="13" t="str">
        <f t="shared" si="1"/>
        <v>Løbende priser (1.000 kr.)</v>
      </c>
      <c r="B46" s="13" t="str">
        <f t="shared" si="1"/>
        <v>I alt (netto)</v>
      </c>
      <c r="C46" s="13" t="str">
        <f t="shared" si="1"/>
        <v>1 Driftskonti</v>
      </c>
      <c r="D46" s="18" t="str">
        <f t="shared" si="1"/>
        <v>2023</v>
      </c>
      <c r="E46" s="3">
        <v>370</v>
      </c>
      <c r="F46" s="4" t="s">
        <v>45</v>
      </c>
      <c r="G46" s="16">
        <v>256642</v>
      </c>
      <c r="H46" s="16">
        <v>419823</v>
      </c>
      <c r="I46" s="16">
        <v>75494</v>
      </c>
      <c r="J46" s="16">
        <v>3422</v>
      </c>
      <c r="K46" s="16">
        <v>34032</v>
      </c>
      <c r="L46" s="16">
        <v>3186</v>
      </c>
      <c r="M46" s="13">
        <f t="shared" si="0"/>
        <v>792599</v>
      </c>
    </row>
    <row r="47" spans="1:13" x14ac:dyDescent="0.2">
      <c r="A47" s="13" t="str">
        <f t="shared" si="1"/>
        <v>Løbende priser (1.000 kr.)</v>
      </c>
      <c r="B47" s="13" t="str">
        <f t="shared" si="1"/>
        <v>I alt (netto)</v>
      </c>
      <c r="C47" s="13" t="str">
        <f t="shared" si="1"/>
        <v>1 Driftskonti</v>
      </c>
      <c r="D47" s="18" t="str">
        <f t="shared" si="1"/>
        <v>2023</v>
      </c>
      <c r="E47" s="3">
        <v>376</v>
      </c>
      <c r="F47" s="4" t="s">
        <v>41</v>
      </c>
      <c r="G47" s="16">
        <v>152313</v>
      </c>
      <c r="H47" s="16">
        <v>239416</v>
      </c>
      <c r="I47" s="16">
        <v>159259</v>
      </c>
      <c r="J47" s="16">
        <v>50918</v>
      </c>
      <c r="K47" s="16">
        <v>31788</v>
      </c>
      <c r="L47" s="16">
        <v>2602</v>
      </c>
      <c r="M47" s="13">
        <f t="shared" si="0"/>
        <v>636296</v>
      </c>
    </row>
    <row r="48" spans="1:13" x14ac:dyDescent="0.2">
      <c r="A48" s="13" t="str">
        <f t="shared" si="1"/>
        <v>Løbende priser (1.000 kr.)</v>
      </c>
      <c r="B48" s="13" t="str">
        <f t="shared" si="1"/>
        <v>I alt (netto)</v>
      </c>
      <c r="C48" s="13" t="str">
        <f t="shared" si="1"/>
        <v>1 Driftskonti</v>
      </c>
      <c r="D48" s="18" t="str">
        <f t="shared" si="1"/>
        <v>2023</v>
      </c>
      <c r="E48" s="3">
        <v>390</v>
      </c>
      <c r="F48" s="4" t="s">
        <v>51</v>
      </c>
      <c r="G48" s="16">
        <v>180483</v>
      </c>
      <c r="H48" s="16">
        <v>243164</v>
      </c>
      <c r="I48" s="16">
        <v>48086</v>
      </c>
      <c r="J48" s="16">
        <v>23086</v>
      </c>
      <c r="K48" s="16">
        <v>22843</v>
      </c>
      <c r="L48" s="16">
        <v>2752</v>
      </c>
      <c r="M48" s="13">
        <f t="shared" si="0"/>
        <v>520414</v>
      </c>
    </row>
    <row r="49" spans="1:13" x14ac:dyDescent="0.2">
      <c r="A49" s="13" t="str">
        <f t="shared" si="1"/>
        <v>Løbende priser (1.000 kr.)</v>
      </c>
      <c r="B49" s="13" t="str">
        <f t="shared" si="1"/>
        <v>I alt (netto)</v>
      </c>
      <c r="C49" s="13" t="str">
        <f t="shared" si="1"/>
        <v>1 Driftskonti</v>
      </c>
      <c r="D49" s="18" t="str">
        <f t="shared" si="1"/>
        <v>2023</v>
      </c>
      <c r="E49" s="3">
        <v>400</v>
      </c>
      <c r="F49" s="4" t="s">
        <v>33</v>
      </c>
      <c r="G49" s="16">
        <v>124257</v>
      </c>
      <c r="H49" s="16">
        <v>250116</v>
      </c>
      <c r="I49" s="16">
        <v>91747</v>
      </c>
      <c r="J49" s="16">
        <v>47006</v>
      </c>
      <c r="K49" s="16">
        <v>19462</v>
      </c>
      <c r="L49" s="16">
        <v>1718</v>
      </c>
      <c r="M49" s="13">
        <f t="shared" si="0"/>
        <v>534306</v>
      </c>
    </row>
    <row r="50" spans="1:13" x14ac:dyDescent="0.2">
      <c r="A50" s="13" t="str">
        <f t="shared" si="1"/>
        <v>Løbende priser (1.000 kr.)</v>
      </c>
      <c r="B50" s="13" t="str">
        <f t="shared" si="1"/>
        <v>I alt (netto)</v>
      </c>
      <c r="C50" s="13" t="str">
        <f t="shared" si="1"/>
        <v>1 Driftskonti</v>
      </c>
      <c r="D50" s="18" t="str">
        <f t="shared" si="1"/>
        <v>2023</v>
      </c>
      <c r="E50" s="3">
        <v>410</v>
      </c>
      <c r="F50" s="4" t="s">
        <v>56</v>
      </c>
      <c r="G50" s="16">
        <v>108768</v>
      </c>
      <c r="H50" s="16">
        <v>179729</v>
      </c>
      <c r="I50" s="16">
        <v>53156</v>
      </c>
      <c r="J50" s="16">
        <v>11204</v>
      </c>
      <c r="K50" s="16">
        <v>7254</v>
      </c>
      <c r="L50" s="16">
        <v>1774</v>
      </c>
      <c r="M50" s="13">
        <f t="shared" si="0"/>
        <v>361885</v>
      </c>
    </row>
    <row r="51" spans="1:13" x14ac:dyDescent="0.2">
      <c r="A51" s="13" t="str">
        <f t="shared" si="1"/>
        <v>Løbende priser (1.000 kr.)</v>
      </c>
      <c r="B51" s="13" t="str">
        <f t="shared" si="1"/>
        <v>I alt (netto)</v>
      </c>
      <c r="C51" s="13" t="str">
        <f t="shared" si="1"/>
        <v>1 Driftskonti</v>
      </c>
      <c r="D51" s="18" t="str">
        <f t="shared" si="1"/>
        <v>2023</v>
      </c>
      <c r="E51" s="3">
        <v>420</v>
      </c>
      <c r="F51" s="4" t="s">
        <v>52</v>
      </c>
      <c r="G51" s="16">
        <v>109715</v>
      </c>
      <c r="H51" s="16">
        <v>175998</v>
      </c>
      <c r="I51" s="16">
        <v>33051</v>
      </c>
      <c r="J51" s="16">
        <v>34511</v>
      </c>
      <c r="K51" s="16">
        <v>18165</v>
      </c>
      <c r="L51" s="16">
        <v>2947</v>
      </c>
      <c r="M51" s="13">
        <f t="shared" si="0"/>
        <v>374387</v>
      </c>
    </row>
    <row r="52" spans="1:13" x14ac:dyDescent="0.2">
      <c r="A52" s="13" t="str">
        <f t="shared" si="1"/>
        <v>Løbende priser (1.000 kr.)</v>
      </c>
      <c r="B52" s="13" t="str">
        <f t="shared" si="1"/>
        <v>I alt (netto)</v>
      </c>
      <c r="C52" s="13" t="str">
        <f t="shared" si="1"/>
        <v>1 Driftskonti</v>
      </c>
      <c r="D52" s="18" t="str">
        <f t="shared" si="1"/>
        <v>2023</v>
      </c>
      <c r="E52" s="3">
        <v>430</v>
      </c>
      <c r="F52" s="4" t="s">
        <v>53</v>
      </c>
      <c r="G52" s="16">
        <v>135307</v>
      </c>
      <c r="H52" s="16">
        <v>216953</v>
      </c>
      <c r="I52" s="16">
        <v>94985</v>
      </c>
      <c r="J52" s="16">
        <v>24996</v>
      </c>
      <c r="K52" s="16">
        <v>30461</v>
      </c>
      <c r="L52" s="16">
        <v>2013</v>
      </c>
      <c r="M52" s="13">
        <f t="shared" si="0"/>
        <v>504715</v>
      </c>
    </row>
    <row r="53" spans="1:13" x14ac:dyDescent="0.2">
      <c r="A53" s="13" t="str">
        <f t="shared" si="1"/>
        <v>Løbende priser (1.000 kr.)</v>
      </c>
      <c r="B53" s="13" t="str">
        <f t="shared" si="1"/>
        <v>I alt (netto)</v>
      </c>
      <c r="C53" s="13" t="str">
        <f t="shared" si="1"/>
        <v>1 Driftskonti</v>
      </c>
      <c r="D53" s="18" t="str">
        <f t="shared" si="1"/>
        <v>2023</v>
      </c>
      <c r="E53" s="3">
        <v>440</v>
      </c>
      <c r="F53" s="4" t="s">
        <v>54</v>
      </c>
      <c r="G53" s="16">
        <v>53549</v>
      </c>
      <c r="H53" s="16">
        <v>140453</v>
      </c>
      <c r="I53" s="16">
        <v>45541</v>
      </c>
      <c r="J53" s="16">
        <v>7324</v>
      </c>
      <c r="K53" s="16">
        <v>12282</v>
      </c>
      <c r="L53" s="16">
        <v>1178</v>
      </c>
      <c r="M53" s="13">
        <f t="shared" si="0"/>
        <v>260327</v>
      </c>
    </row>
    <row r="54" spans="1:13" x14ac:dyDescent="0.2">
      <c r="A54" s="13" t="str">
        <f t="shared" si="1"/>
        <v>Løbende priser (1.000 kr.)</v>
      </c>
      <c r="B54" s="13" t="str">
        <f t="shared" si="1"/>
        <v>I alt (netto)</v>
      </c>
      <c r="C54" s="13" t="str">
        <f t="shared" si="1"/>
        <v>1 Driftskonti</v>
      </c>
      <c r="D54" s="18" t="str">
        <f t="shared" si="1"/>
        <v>2023</v>
      </c>
      <c r="E54" s="3">
        <v>450</v>
      </c>
      <c r="F54" s="4" t="s">
        <v>58</v>
      </c>
      <c r="G54" s="16">
        <v>99173</v>
      </c>
      <c r="H54" s="16">
        <v>132106</v>
      </c>
      <c r="I54" s="16">
        <v>66064</v>
      </c>
      <c r="J54" s="16">
        <v>38164</v>
      </c>
      <c r="K54" s="16">
        <v>18264</v>
      </c>
      <c r="L54" s="16">
        <v>2379</v>
      </c>
      <c r="M54" s="13">
        <f t="shared" si="0"/>
        <v>356150</v>
      </c>
    </row>
    <row r="55" spans="1:13" x14ac:dyDescent="0.2">
      <c r="A55" s="13" t="str">
        <f t="shared" si="1"/>
        <v>Løbende priser (1.000 kr.)</v>
      </c>
      <c r="B55" s="13" t="str">
        <f t="shared" si="1"/>
        <v>I alt (netto)</v>
      </c>
      <c r="C55" s="13" t="str">
        <f t="shared" si="1"/>
        <v>1 Driftskonti</v>
      </c>
      <c r="D55" s="18" t="str">
        <f t="shared" si="1"/>
        <v>2023</v>
      </c>
      <c r="E55" s="3">
        <v>461</v>
      </c>
      <c r="F55" s="4" t="s">
        <v>59</v>
      </c>
      <c r="G55" s="16">
        <v>475047</v>
      </c>
      <c r="H55" s="16">
        <v>660797</v>
      </c>
      <c r="I55" s="16">
        <v>292933</v>
      </c>
      <c r="J55" s="16">
        <v>70339</v>
      </c>
      <c r="K55" s="16">
        <v>63201</v>
      </c>
      <c r="L55" s="16">
        <v>8385</v>
      </c>
      <c r="M55" s="13">
        <f t="shared" si="0"/>
        <v>1570702</v>
      </c>
    </row>
    <row r="56" spans="1:13" x14ac:dyDescent="0.2">
      <c r="A56" s="13" t="str">
        <f t="shared" si="1"/>
        <v>Løbende priser (1.000 kr.)</v>
      </c>
      <c r="B56" s="13" t="str">
        <f t="shared" si="1"/>
        <v>I alt (netto)</v>
      </c>
      <c r="C56" s="13" t="str">
        <f t="shared" si="1"/>
        <v>1 Driftskonti</v>
      </c>
      <c r="D56" s="18" t="str">
        <f t="shared" si="1"/>
        <v>2023</v>
      </c>
      <c r="E56" s="3">
        <v>479</v>
      </c>
      <c r="F56" s="4" t="s">
        <v>60</v>
      </c>
      <c r="G56" s="16">
        <v>128556</v>
      </c>
      <c r="H56" s="16">
        <v>327008</v>
      </c>
      <c r="I56" s="16">
        <v>101161</v>
      </c>
      <c r="J56" s="16">
        <v>23191</v>
      </c>
      <c r="K56" s="16">
        <v>19103</v>
      </c>
      <c r="L56" s="16">
        <v>2681</v>
      </c>
      <c r="M56" s="13">
        <f t="shared" si="0"/>
        <v>601700</v>
      </c>
    </row>
    <row r="57" spans="1:13" x14ac:dyDescent="0.2">
      <c r="A57" s="13" t="str">
        <f t="shared" si="1"/>
        <v>Løbende priser (1.000 kr.)</v>
      </c>
      <c r="B57" s="13" t="str">
        <f t="shared" si="1"/>
        <v>I alt (netto)</v>
      </c>
      <c r="C57" s="13" t="str">
        <f t="shared" si="1"/>
        <v>1 Driftskonti</v>
      </c>
      <c r="D57" s="18" t="str">
        <f t="shared" si="1"/>
        <v>2023</v>
      </c>
      <c r="E57" s="3">
        <v>480</v>
      </c>
      <c r="F57" s="4" t="s">
        <v>57</v>
      </c>
      <c r="G57" s="16">
        <v>87298</v>
      </c>
      <c r="H57" s="16">
        <v>126771</v>
      </c>
      <c r="I57" s="16">
        <v>21873</v>
      </c>
      <c r="J57" s="16">
        <v>25016</v>
      </c>
      <c r="K57" s="16">
        <v>8608</v>
      </c>
      <c r="L57" s="16">
        <v>1595</v>
      </c>
      <c r="M57" s="13">
        <f t="shared" si="0"/>
        <v>271161</v>
      </c>
    </row>
    <row r="58" spans="1:13" x14ac:dyDescent="0.2">
      <c r="A58" s="13" t="str">
        <f t="shared" si="1"/>
        <v>Løbende priser (1.000 kr.)</v>
      </c>
      <c r="B58" s="13" t="str">
        <f t="shared" si="1"/>
        <v>I alt (netto)</v>
      </c>
      <c r="C58" s="13" t="str">
        <f t="shared" si="1"/>
        <v>1 Driftskonti</v>
      </c>
      <c r="D58" s="18" t="str">
        <f t="shared" si="1"/>
        <v>2023</v>
      </c>
      <c r="E58" s="3">
        <v>482</v>
      </c>
      <c r="F58" s="4" t="s">
        <v>55</v>
      </c>
      <c r="G58" s="16">
        <v>70718</v>
      </c>
      <c r="H58" s="16">
        <v>122878</v>
      </c>
      <c r="I58" s="16">
        <v>27153</v>
      </c>
      <c r="J58" s="16">
        <v>11077</v>
      </c>
      <c r="K58" s="16">
        <v>7918</v>
      </c>
      <c r="L58" s="16">
        <v>438</v>
      </c>
      <c r="M58" s="13">
        <f t="shared" si="0"/>
        <v>240182</v>
      </c>
    </row>
    <row r="59" spans="1:13" x14ac:dyDescent="0.2">
      <c r="A59" s="13" t="str">
        <f t="shared" si="1"/>
        <v>Løbende priser (1.000 kr.)</v>
      </c>
      <c r="B59" s="13" t="str">
        <f t="shared" si="1"/>
        <v>I alt (netto)</v>
      </c>
      <c r="C59" s="13" t="str">
        <f t="shared" si="1"/>
        <v>1 Driftskonti</v>
      </c>
      <c r="D59" s="18" t="str">
        <f t="shared" si="1"/>
        <v>2023</v>
      </c>
      <c r="E59" s="3">
        <v>492</v>
      </c>
      <c r="F59" s="4" t="s">
        <v>61</v>
      </c>
      <c r="G59" s="16">
        <v>18735</v>
      </c>
      <c r="H59" s="16">
        <v>63878</v>
      </c>
      <c r="I59" s="16">
        <v>15281</v>
      </c>
      <c r="J59" s="16">
        <v>3483</v>
      </c>
      <c r="K59" s="16">
        <v>5015</v>
      </c>
      <c r="L59" s="16">
        <v>285</v>
      </c>
      <c r="M59" s="13">
        <f t="shared" si="0"/>
        <v>106677</v>
      </c>
    </row>
    <row r="60" spans="1:13" x14ac:dyDescent="0.2">
      <c r="A60" s="13" t="str">
        <f t="shared" si="1"/>
        <v>Løbende priser (1.000 kr.)</v>
      </c>
      <c r="B60" s="13" t="str">
        <f t="shared" si="1"/>
        <v>I alt (netto)</v>
      </c>
      <c r="C60" s="13" t="str">
        <f t="shared" si="1"/>
        <v>1 Driftskonti</v>
      </c>
      <c r="D60" s="18" t="str">
        <f t="shared" si="1"/>
        <v>2023</v>
      </c>
      <c r="E60" s="3">
        <v>510</v>
      </c>
      <c r="F60" s="4" t="s">
        <v>66</v>
      </c>
      <c r="G60" s="16">
        <v>161004</v>
      </c>
      <c r="H60" s="16">
        <v>265327</v>
      </c>
      <c r="I60" s="16">
        <v>100016</v>
      </c>
      <c r="J60" s="16">
        <v>13871</v>
      </c>
      <c r="K60" s="16">
        <v>24507</v>
      </c>
      <c r="L60" s="16">
        <v>2279</v>
      </c>
      <c r="M60" s="13">
        <f t="shared" si="0"/>
        <v>567004</v>
      </c>
    </row>
    <row r="61" spans="1:13" x14ac:dyDescent="0.2">
      <c r="A61" s="13" t="str">
        <f t="shared" si="1"/>
        <v>Løbende priser (1.000 kr.)</v>
      </c>
      <c r="B61" s="13" t="str">
        <f t="shared" si="1"/>
        <v>I alt (netto)</v>
      </c>
      <c r="C61" s="13" t="str">
        <f t="shared" si="1"/>
        <v>1 Driftskonti</v>
      </c>
      <c r="D61" s="18" t="str">
        <f t="shared" si="1"/>
        <v>2023</v>
      </c>
      <c r="E61" s="3">
        <v>530</v>
      </c>
      <c r="F61" s="4" t="s">
        <v>62</v>
      </c>
      <c r="G61" s="16">
        <v>44129</v>
      </c>
      <c r="H61" s="16">
        <v>173729</v>
      </c>
      <c r="I61" s="16">
        <v>35443</v>
      </c>
      <c r="J61" s="16">
        <v>1247</v>
      </c>
      <c r="K61" s="16">
        <v>19312</v>
      </c>
      <c r="L61" s="16">
        <v>1074</v>
      </c>
      <c r="M61" s="13">
        <f t="shared" si="0"/>
        <v>274934</v>
      </c>
    </row>
    <row r="62" spans="1:13" x14ac:dyDescent="0.2">
      <c r="A62" s="13" t="str">
        <f t="shared" si="1"/>
        <v>Løbende priser (1.000 kr.)</v>
      </c>
      <c r="B62" s="13" t="str">
        <f t="shared" si="1"/>
        <v>I alt (netto)</v>
      </c>
      <c r="C62" s="13" t="str">
        <f t="shared" si="1"/>
        <v>1 Driftskonti</v>
      </c>
      <c r="D62" s="18" t="str">
        <f t="shared" si="1"/>
        <v>2023</v>
      </c>
      <c r="E62" s="3">
        <v>540</v>
      </c>
      <c r="F62" s="4" t="s">
        <v>68</v>
      </c>
      <c r="G62" s="16">
        <v>191810</v>
      </c>
      <c r="H62" s="16">
        <v>377206</v>
      </c>
      <c r="I62" s="16">
        <v>184744</v>
      </c>
      <c r="J62" s="16">
        <v>24471</v>
      </c>
      <c r="K62" s="16">
        <v>35319</v>
      </c>
      <c r="L62" s="16">
        <v>2976</v>
      </c>
      <c r="M62" s="13">
        <f t="shared" si="0"/>
        <v>816526</v>
      </c>
    </row>
    <row r="63" spans="1:13" x14ac:dyDescent="0.2">
      <c r="A63" s="13" t="str">
        <f t="shared" si="1"/>
        <v>Løbende priser (1.000 kr.)</v>
      </c>
      <c r="B63" s="13" t="str">
        <f t="shared" si="1"/>
        <v>I alt (netto)</v>
      </c>
      <c r="C63" s="13" t="str">
        <f t="shared" si="1"/>
        <v>1 Driftskonti</v>
      </c>
      <c r="D63" s="18" t="str">
        <f t="shared" si="1"/>
        <v>2023</v>
      </c>
      <c r="E63" s="3">
        <v>550</v>
      </c>
      <c r="F63" s="4" t="s">
        <v>69</v>
      </c>
      <c r="G63" s="16">
        <v>110285</v>
      </c>
      <c r="H63" s="16">
        <v>186438</v>
      </c>
      <c r="I63" s="16">
        <v>47106</v>
      </c>
      <c r="J63" s="16">
        <v>27071</v>
      </c>
      <c r="K63" s="16">
        <v>21755</v>
      </c>
      <c r="L63" s="16">
        <v>2257</v>
      </c>
      <c r="M63" s="13">
        <f t="shared" si="0"/>
        <v>394912</v>
      </c>
    </row>
    <row r="64" spans="1:13" x14ac:dyDescent="0.2">
      <c r="A64" s="13" t="str">
        <f t="shared" si="1"/>
        <v>Løbende priser (1.000 kr.)</v>
      </c>
      <c r="B64" s="13" t="str">
        <f t="shared" si="1"/>
        <v>I alt (netto)</v>
      </c>
      <c r="C64" s="13" t="str">
        <f t="shared" si="1"/>
        <v>1 Driftskonti</v>
      </c>
      <c r="D64" s="18" t="str">
        <f t="shared" si="1"/>
        <v>2023</v>
      </c>
      <c r="E64" s="3">
        <v>561</v>
      </c>
      <c r="F64" s="4" t="s">
        <v>63</v>
      </c>
      <c r="G64" s="16">
        <v>282739</v>
      </c>
      <c r="H64" s="16">
        <v>568970</v>
      </c>
      <c r="I64" s="16">
        <v>182578</v>
      </c>
      <c r="J64" s="16">
        <v>13447</v>
      </c>
      <c r="K64" s="16">
        <v>69139</v>
      </c>
      <c r="L64" s="16">
        <v>7439</v>
      </c>
      <c r="M64" s="13">
        <f t="shared" si="0"/>
        <v>1124312</v>
      </c>
    </row>
    <row r="65" spans="1:13" x14ac:dyDescent="0.2">
      <c r="A65" s="13" t="str">
        <f t="shared" si="1"/>
        <v>Løbende priser (1.000 kr.)</v>
      </c>
      <c r="B65" s="13" t="str">
        <f t="shared" si="1"/>
        <v>I alt (netto)</v>
      </c>
      <c r="C65" s="13" t="str">
        <f t="shared" si="1"/>
        <v>1 Driftskonti</v>
      </c>
      <c r="D65" s="18" t="str">
        <f t="shared" si="1"/>
        <v>2023</v>
      </c>
      <c r="E65" s="3">
        <v>563</v>
      </c>
      <c r="F65" s="4" t="s">
        <v>64</v>
      </c>
      <c r="G65" s="16">
        <v>12217</v>
      </c>
      <c r="H65" s="16">
        <v>29216</v>
      </c>
      <c r="I65" s="16">
        <v>5744</v>
      </c>
      <c r="J65" s="16">
        <v>4916</v>
      </c>
      <c r="K65" s="16">
        <v>3178</v>
      </c>
      <c r="L65" s="16">
        <v>102</v>
      </c>
      <c r="M65" s="13">
        <f t="shared" si="0"/>
        <v>55373</v>
      </c>
    </row>
    <row r="66" spans="1:13" x14ac:dyDescent="0.2">
      <c r="A66" s="13" t="str">
        <f t="shared" si="1"/>
        <v>Løbende priser (1.000 kr.)</v>
      </c>
      <c r="B66" s="13" t="str">
        <f t="shared" si="1"/>
        <v>I alt (netto)</v>
      </c>
      <c r="C66" s="13" t="str">
        <f t="shared" si="1"/>
        <v>1 Driftskonti</v>
      </c>
      <c r="D66" s="18" t="str">
        <f t="shared" si="1"/>
        <v>2023</v>
      </c>
      <c r="E66" s="3">
        <v>573</v>
      </c>
      <c r="F66" s="4" t="s">
        <v>70</v>
      </c>
      <c r="G66" s="16">
        <v>118248</v>
      </c>
      <c r="H66" s="16">
        <v>262973</v>
      </c>
      <c r="I66" s="16">
        <v>50040</v>
      </c>
      <c r="J66" s="16">
        <v>21693</v>
      </c>
      <c r="K66" s="16">
        <v>29583</v>
      </c>
      <c r="L66" s="16">
        <v>2667</v>
      </c>
      <c r="M66" s="13">
        <f t="shared" si="0"/>
        <v>485204</v>
      </c>
    </row>
    <row r="67" spans="1:13" x14ac:dyDescent="0.2">
      <c r="A67" s="13" t="str">
        <f t="shared" si="1"/>
        <v>Løbende priser (1.000 kr.)</v>
      </c>
      <c r="B67" s="13" t="str">
        <f t="shared" si="1"/>
        <v>I alt (netto)</v>
      </c>
      <c r="C67" s="13" t="str">
        <f t="shared" si="1"/>
        <v>1 Driftskonti</v>
      </c>
      <c r="D67" s="18" t="str">
        <f t="shared" si="1"/>
        <v>2023</v>
      </c>
      <c r="E67" s="3">
        <v>575</v>
      </c>
      <c r="F67" s="4" t="s">
        <v>71</v>
      </c>
      <c r="G67" s="16">
        <v>130780</v>
      </c>
      <c r="H67" s="16">
        <v>170028</v>
      </c>
      <c r="I67" s="16">
        <v>42420</v>
      </c>
      <c r="J67" s="16">
        <v>43909</v>
      </c>
      <c r="K67" s="16">
        <v>25991</v>
      </c>
      <c r="L67" s="16">
        <v>1761</v>
      </c>
      <c r="M67" s="13">
        <f t="shared" si="0"/>
        <v>414889</v>
      </c>
    </row>
    <row r="68" spans="1:13" x14ac:dyDescent="0.2">
      <c r="A68" s="13" t="str">
        <f t="shared" si="1"/>
        <v>Løbende priser (1.000 kr.)</v>
      </c>
      <c r="B68" s="13" t="str">
        <f t="shared" si="1"/>
        <v>I alt (netto)</v>
      </c>
      <c r="C68" s="13" t="str">
        <f t="shared" si="1"/>
        <v>1 Driftskonti</v>
      </c>
      <c r="D68" s="18" t="str">
        <f t="shared" si="1"/>
        <v>2023</v>
      </c>
      <c r="E68" s="3">
        <v>580</v>
      </c>
      <c r="F68" s="4" t="s">
        <v>73</v>
      </c>
      <c r="G68" s="16">
        <v>173465</v>
      </c>
      <c r="H68" s="16">
        <v>281615</v>
      </c>
      <c r="I68" s="16">
        <v>105030</v>
      </c>
      <c r="J68" s="16">
        <v>4609</v>
      </c>
      <c r="K68" s="16">
        <v>46782</v>
      </c>
      <c r="L68" s="16">
        <v>2540</v>
      </c>
      <c r="M68" s="13">
        <f t="shared" si="0"/>
        <v>614041</v>
      </c>
    </row>
    <row r="69" spans="1:13" x14ac:dyDescent="0.2">
      <c r="A69" s="13" t="str">
        <f t="shared" si="1"/>
        <v>Løbende priser (1.000 kr.)</v>
      </c>
      <c r="B69" s="13" t="str">
        <f t="shared" si="1"/>
        <v>I alt (netto)</v>
      </c>
      <c r="C69" s="13" t="str">
        <f t="shared" si="1"/>
        <v>1 Driftskonti</v>
      </c>
      <c r="D69" s="18" t="str">
        <f t="shared" ref="D69:D101" si="2">D68</f>
        <v>2023</v>
      </c>
      <c r="E69" s="3">
        <v>607</v>
      </c>
      <c r="F69" s="4" t="s">
        <v>65</v>
      </c>
      <c r="G69" s="16">
        <v>150218</v>
      </c>
      <c r="H69" s="16">
        <v>246768</v>
      </c>
      <c r="I69" s="16">
        <v>82125</v>
      </c>
      <c r="J69" s="16">
        <v>35351</v>
      </c>
      <c r="K69" s="16">
        <v>15968</v>
      </c>
      <c r="L69" s="16">
        <v>2874</v>
      </c>
      <c r="M69" s="13">
        <f t="shared" ref="M69:M101" si="3">SUM(G69:L69)</f>
        <v>533304</v>
      </c>
    </row>
    <row r="70" spans="1:13" x14ac:dyDescent="0.2">
      <c r="A70" s="13" t="str">
        <f t="shared" ref="A70:C101" si="4">A69</f>
        <v>Løbende priser (1.000 kr.)</v>
      </c>
      <c r="B70" s="13" t="str">
        <f t="shared" si="4"/>
        <v>I alt (netto)</v>
      </c>
      <c r="C70" s="13" t="str">
        <f t="shared" si="4"/>
        <v>1 Driftskonti</v>
      </c>
      <c r="D70" s="18" t="str">
        <f t="shared" si="2"/>
        <v>2023</v>
      </c>
      <c r="E70" s="3">
        <v>615</v>
      </c>
      <c r="F70" s="4" t="s">
        <v>76</v>
      </c>
      <c r="G70" s="16">
        <v>180656</v>
      </c>
      <c r="H70" s="16">
        <v>390521</v>
      </c>
      <c r="I70" s="16">
        <v>133260</v>
      </c>
      <c r="J70" s="16">
        <v>21736</v>
      </c>
      <c r="K70" s="16">
        <v>47520</v>
      </c>
      <c r="L70" s="16">
        <v>2260</v>
      </c>
      <c r="M70" s="13">
        <f t="shared" si="3"/>
        <v>775953</v>
      </c>
    </row>
    <row r="71" spans="1:13" x14ac:dyDescent="0.2">
      <c r="A71" s="13" t="str">
        <f t="shared" si="4"/>
        <v>Løbende priser (1.000 kr.)</v>
      </c>
      <c r="B71" s="13" t="str">
        <f t="shared" si="4"/>
        <v>I alt (netto)</v>
      </c>
      <c r="C71" s="13" t="str">
        <f t="shared" si="4"/>
        <v>1 Driftskonti</v>
      </c>
      <c r="D71" s="18" t="str">
        <f t="shared" si="2"/>
        <v>2023</v>
      </c>
      <c r="E71" s="3">
        <v>621</v>
      </c>
      <c r="F71" s="4" t="s">
        <v>67</v>
      </c>
      <c r="G71" s="16">
        <v>203640</v>
      </c>
      <c r="H71" s="16">
        <v>360658</v>
      </c>
      <c r="I71" s="16">
        <v>148137</v>
      </c>
      <c r="J71" s="16">
        <v>48472</v>
      </c>
      <c r="K71" s="16">
        <v>31364</v>
      </c>
      <c r="L71" s="16">
        <v>1759</v>
      </c>
      <c r="M71" s="13">
        <f t="shared" si="3"/>
        <v>794030</v>
      </c>
    </row>
    <row r="72" spans="1:13" x14ac:dyDescent="0.2">
      <c r="A72" s="13" t="str">
        <f t="shared" si="4"/>
        <v>Løbende priser (1.000 kr.)</v>
      </c>
      <c r="B72" s="13" t="str">
        <f t="shared" si="4"/>
        <v>I alt (netto)</v>
      </c>
      <c r="C72" s="13" t="str">
        <f t="shared" si="4"/>
        <v>1 Driftskonti</v>
      </c>
      <c r="D72" s="18" t="str">
        <f t="shared" si="2"/>
        <v>2023</v>
      </c>
      <c r="E72" s="3">
        <v>630</v>
      </c>
      <c r="F72" s="4" t="s">
        <v>72</v>
      </c>
      <c r="G72" s="16">
        <v>220591</v>
      </c>
      <c r="H72" s="16">
        <v>398080</v>
      </c>
      <c r="I72" s="16">
        <v>162134</v>
      </c>
      <c r="J72" s="16">
        <v>60187</v>
      </c>
      <c r="K72" s="16">
        <v>32151</v>
      </c>
      <c r="L72" s="16">
        <v>5353</v>
      </c>
      <c r="M72" s="13">
        <f t="shared" si="3"/>
        <v>878496</v>
      </c>
    </row>
    <row r="73" spans="1:13" x14ac:dyDescent="0.2">
      <c r="A73" s="13" t="str">
        <f t="shared" si="4"/>
        <v>Løbende priser (1.000 kr.)</v>
      </c>
      <c r="B73" s="13" t="str">
        <f t="shared" si="4"/>
        <v>I alt (netto)</v>
      </c>
      <c r="C73" s="13" t="str">
        <f t="shared" si="4"/>
        <v>1 Driftskonti</v>
      </c>
      <c r="D73" s="18" t="str">
        <f t="shared" si="2"/>
        <v>2023</v>
      </c>
      <c r="E73" s="3">
        <v>657</v>
      </c>
      <c r="F73" s="4" t="s">
        <v>85</v>
      </c>
      <c r="G73" s="16">
        <v>148725</v>
      </c>
      <c r="H73" s="16">
        <v>339363</v>
      </c>
      <c r="I73" s="16">
        <v>88063</v>
      </c>
      <c r="J73" s="16">
        <v>100022</v>
      </c>
      <c r="K73" s="16">
        <v>25907</v>
      </c>
      <c r="L73" s="16">
        <v>3314</v>
      </c>
      <c r="M73" s="13">
        <f t="shared" si="3"/>
        <v>705394</v>
      </c>
    </row>
    <row r="74" spans="1:13" x14ac:dyDescent="0.2">
      <c r="A74" s="13" t="str">
        <f t="shared" si="4"/>
        <v>Løbende priser (1.000 kr.)</v>
      </c>
      <c r="B74" s="13" t="str">
        <f t="shared" si="4"/>
        <v>I alt (netto)</v>
      </c>
      <c r="C74" s="13" t="str">
        <f t="shared" si="4"/>
        <v>1 Driftskonti</v>
      </c>
      <c r="D74" s="18" t="str">
        <f t="shared" si="2"/>
        <v>2023</v>
      </c>
      <c r="E74" s="3">
        <v>661</v>
      </c>
      <c r="F74" s="4" t="s">
        <v>86</v>
      </c>
      <c r="G74" s="16">
        <v>112575</v>
      </c>
      <c r="H74" s="16">
        <v>262146</v>
      </c>
      <c r="I74" s="16">
        <v>57045</v>
      </c>
      <c r="J74" s="16">
        <v>12895</v>
      </c>
      <c r="K74" s="16">
        <v>20438</v>
      </c>
      <c r="L74" s="16">
        <v>2987</v>
      </c>
      <c r="M74" s="13">
        <f t="shared" si="3"/>
        <v>468086</v>
      </c>
    </row>
    <row r="75" spans="1:13" x14ac:dyDescent="0.2">
      <c r="A75" s="13" t="str">
        <f t="shared" si="4"/>
        <v>Løbende priser (1.000 kr.)</v>
      </c>
      <c r="B75" s="13" t="str">
        <f t="shared" si="4"/>
        <v>I alt (netto)</v>
      </c>
      <c r="C75" s="13" t="str">
        <f t="shared" si="4"/>
        <v>1 Driftskonti</v>
      </c>
      <c r="D75" s="18" t="str">
        <f t="shared" si="2"/>
        <v>2023</v>
      </c>
      <c r="E75" s="3">
        <v>665</v>
      </c>
      <c r="F75" s="4" t="s">
        <v>88</v>
      </c>
      <c r="G75" s="16">
        <v>48707</v>
      </c>
      <c r="H75" s="16">
        <v>100692</v>
      </c>
      <c r="I75" s="16">
        <v>31335</v>
      </c>
      <c r="J75" s="16">
        <v>11662</v>
      </c>
      <c r="K75" s="16">
        <v>6055</v>
      </c>
      <c r="L75" s="16">
        <v>1479</v>
      </c>
      <c r="M75" s="13">
        <f t="shared" si="3"/>
        <v>199930</v>
      </c>
    </row>
    <row r="76" spans="1:13" x14ac:dyDescent="0.2">
      <c r="A76" s="13" t="str">
        <f t="shared" si="4"/>
        <v>Løbende priser (1.000 kr.)</v>
      </c>
      <c r="B76" s="13" t="str">
        <f t="shared" si="4"/>
        <v>I alt (netto)</v>
      </c>
      <c r="C76" s="13" t="str">
        <f t="shared" si="4"/>
        <v>1 Driftskonti</v>
      </c>
      <c r="D76" s="18" t="str">
        <f t="shared" si="2"/>
        <v>2023</v>
      </c>
      <c r="E76" s="3">
        <v>671</v>
      </c>
      <c r="F76" s="4" t="s">
        <v>91</v>
      </c>
      <c r="G76" s="16">
        <v>60954</v>
      </c>
      <c r="H76" s="16">
        <v>104782</v>
      </c>
      <c r="I76" s="16">
        <v>32584</v>
      </c>
      <c r="J76" s="16">
        <v>10230</v>
      </c>
      <c r="K76" s="16">
        <v>7616</v>
      </c>
      <c r="L76" s="16">
        <v>225</v>
      </c>
      <c r="M76" s="13">
        <f t="shared" si="3"/>
        <v>216391</v>
      </c>
    </row>
    <row r="77" spans="1:13" x14ac:dyDescent="0.2">
      <c r="A77" s="13" t="str">
        <f t="shared" si="4"/>
        <v>Løbende priser (1.000 kr.)</v>
      </c>
      <c r="B77" s="13" t="str">
        <f t="shared" si="4"/>
        <v>I alt (netto)</v>
      </c>
      <c r="C77" s="13" t="str">
        <f t="shared" si="4"/>
        <v>1 Driftskonti</v>
      </c>
      <c r="D77" s="18" t="str">
        <f t="shared" si="2"/>
        <v>2023</v>
      </c>
      <c r="E77" s="3">
        <v>706</v>
      </c>
      <c r="F77" s="4" t="s">
        <v>83</v>
      </c>
      <c r="G77" s="16">
        <v>172416</v>
      </c>
      <c r="H77" s="16">
        <v>165537</v>
      </c>
      <c r="I77" s="16">
        <v>51479</v>
      </c>
      <c r="J77" s="16">
        <v>10008</v>
      </c>
      <c r="K77" s="16">
        <v>14032</v>
      </c>
      <c r="L77" s="16">
        <v>2698</v>
      </c>
      <c r="M77" s="13">
        <f t="shared" si="3"/>
        <v>416170</v>
      </c>
    </row>
    <row r="78" spans="1:13" x14ac:dyDescent="0.2">
      <c r="A78" s="13" t="str">
        <f t="shared" si="4"/>
        <v>Løbende priser (1.000 kr.)</v>
      </c>
      <c r="B78" s="13" t="str">
        <f t="shared" si="4"/>
        <v>I alt (netto)</v>
      </c>
      <c r="C78" s="13" t="str">
        <f t="shared" si="4"/>
        <v>1 Driftskonti</v>
      </c>
      <c r="D78" s="18" t="str">
        <f t="shared" si="2"/>
        <v>2023</v>
      </c>
      <c r="E78" s="3">
        <v>707</v>
      </c>
      <c r="F78" s="4" t="s">
        <v>77</v>
      </c>
      <c r="G78" s="16">
        <v>111144</v>
      </c>
      <c r="H78" s="16">
        <v>227525</v>
      </c>
      <c r="I78" s="16">
        <v>46634</v>
      </c>
      <c r="J78" s="16">
        <v>17331</v>
      </c>
      <c r="K78" s="16">
        <v>15855</v>
      </c>
      <c r="L78" s="16">
        <v>2780</v>
      </c>
      <c r="M78" s="13">
        <f t="shared" si="3"/>
        <v>421269</v>
      </c>
    </row>
    <row r="79" spans="1:13" x14ac:dyDescent="0.2">
      <c r="A79" s="13" t="str">
        <f t="shared" si="4"/>
        <v>Løbende priser (1.000 kr.)</v>
      </c>
      <c r="B79" s="13" t="str">
        <f t="shared" si="4"/>
        <v>I alt (netto)</v>
      </c>
      <c r="C79" s="13" t="str">
        <f t="shared" si="4"/>
        <v>1 Driftskonti</v>
      </c>
      <c r="D79" s="18" t="str">
        <f t="shared" si="2"/>
        <v>2023</v>
      </c>
      <c r="E79" s="3">
        <v>710</v>
      </c>
      <c r="F79" s="4" t="s">
        <v>74</v>
      </c>
      <c r="G79" s="16">
        <v>70324</v>
      </c>
      <c r="H79" s="16">
        <v>172976</v>
      </c>
      <c r="I79" s="16">
        <v>70596</v>
      </c>
      <c r="J79" s="16">
        <v>26859</v>
      </c>
      <c r="K79" s="16">
        <v>15453</v>
      </c>
      <c r="L79" s="16">
        <v>2548</v>
      </c>
      <c r="M79" s="13">
        <f t="shared" si="3"/>
        <v>358756</v>
      </c>
    </row>
    <row r="80" spans="1:13" x14ac:dyDescent="0.2">
      <c r="A80" s="13" t="str">
        <f t="shared" si="4"/>
        <v>Løbende priser (1.000 kr.)</v>
      </c>
      <c r="B80" s="13" t="str">
        <f t="shared" si="4"/>
        <v>I alt (netto)</v>
      </c>
      <c r="C80" s="13" t="str">
        <f t="shared" si="4"/>
        <v>1 Driftskonti</v>
      </c>
      <c r="D80" s="18" t="str">
        <f t="shared" si="2"/>
        <v>2023</v>
      </c>
      <c r="E80" s="3">
        <v>727</v>
      </c>
      <c r="F80" s="4" t="s">
        <v>78</v>
      </c>
      <c r="G80" s="16">
        <v>50558</v>
      </c>
      <c r="H80" s="16">
        <v>114102</v>
      </c>
      <c r="I80" s="16">
        <v>30827</v>
      </c>
      <c r="J80" s="16">
        <v>15291</v>
      </c>
      <c r="K80" s="16">
        <v>10785</v>
      </c>
      <c r="L80" s="16">
        <v>970</v>
      </c>
      <c r="M80" s="13">
        <f t="shared" si="3"/>
        <v>222533</v>
      </c>
    </row>
    <row r="81" spans="1:13" x14ac:dyDescent="0.2">
      <c r="A81" s="13" t="str">
        <f t="shared" si="4"/>
        <v>Løbende priser (1.000 kr.)</v>
      </c>
      <c r="B81" s="13" t="str">
        <f t="shared" si="4"/>
        <v>I alt (netto)</v>
      </c>
      <c r="C81" s="13" t="str">
        <f t="shared" si="4"/>
        <v>1 Driftskonti</v>
      </c>
      <c r="D81" s="18" t="str">
        <f t="shared" si="2"/>
        <v>2023</v>
      </c>
      <c r="E81" s="3">
        <v>730</v>
      </c>
      <c r="F81" s="4" t="s">
        <v>79</v>
      </c>
      <c r="G81" s="16">
        <v>192012</v>
      </c>
      <c r="H81" s="16">
        <v>615085</v>
      </c>
      <c r="I81" s="16">
        <v>143435</v>
      </c>
      <c r="J81" s="16">
        <v>15677</v>
      </c>
      <c r="K81" s="16">
        <v>50120</v>
      </c>
      <c r="L81" s="16">
        <v>7236</v>
      </c>
      <c r="M81" s="13">
        <f t="shared" si="3"/>
        <v>1023565</v>
      </c>
    </row>
    <row r="82" spans="1:13" x14ac:dyDescent="0.2">
      <c r="A82" s="13" t="str">
        <f t="shared" si="4"/>
        <v>Løbende priser (1.000 kr.)</v>
      </c>
      <c r="B82" s="13" t="str">
        <f t="shared" si="4"/>
        <v>I alt (netto)</v>
      </c>
      <c r="C82" s="13" t="str">
        <f t="shared" si="4"/>
        <v>1 Driftskonti</v>
      </c>
      <c r="D82" s="18" t="str">
        <f t="shared" si="2"/>
        <v>2023</v>
      </c>
      <c r="E82" s="3">
        <v>740</v>
      </c>
      <c r="F82" s="4" t="s">
        <v>81</v>
      </c>
      <c r="G82" s="16">
        <v>179796</v>
      </c>
      <c r="H82" s="16">
        <v>369308</v>
      </c>
      <c r="I82" s="16">
        <v>123720</v>
      </c>
      <c r="J82" s="16">
        <v>90092</v>
      </c>
      <c r="K82" s="16">
        <v>30745</v>
      </c>
      <c r="L82" s="16">
        <v>4357</v>
      </c>
      <c r="M82" s="13">
        <f t="shared" si="3"/>
        <v>798018</v>
      </c>
    </row>
    <row r="83" spans="1:13" x14ac:dyDescent="0.2">
      <c r="A83" s="13" t="str">
        <f t="shared" si="4"/>
        <v>Løbende priser (1.000 kr.)</v>
      </c>
      <c r="B83" s="13" t="str">
        <f t="shared" si="4"/>
        <v>I alt (netto)</v>
      </c>
      <c r="C83" s="13" t="str">
        <f t="shared" si="4"/>
        <v>1 Driftskonti</v>
      </c>
      <c r="D83" s="18" t="str">
        <f t="shared" si="2"/>
        <v>2023</v>
      </c>
      <c r="E83" s="3">
        <v>741</v>
      </c>
      <c r="F83" s="4" t="s">
        <v>80</v>
      </c>
      <c r="G83" s="16">
        <v>16406</v>
      </c>
      <c r="H83" s="16">
        <v>35517</v>
      </c>
      <c r="I83" s="16">
        <v>8846</v>
      </c>
      <c r="J83" s="16">
        <v>9</v>
      </c>
      <c r="K83" s="16">
        <v>3396</v>
      </c>
      <c r="L83" s="16">
        <v>125</v>
      </c>
      <c r="M83" s="13">
        <f t="shared" si="3"/>
        <v>64299</v>
      </c>
    </row>
    <row r="84" spans="1:13" x14ac:dyDescent="0.2">
      <c r="A84" s="13" t="str">
        <f t="shared" si="4"/>
        <v>Løbende priser (1.000 kr.)</v>
      </c>
      <c r="B84" s="13" t="str">
        <f t="shared" si="4"/>
        <v>I alt (netto)</v>
      </c>
      <c r="C84" s="13" t="str">
        <f t="shared" si="4"/>
        <v>1 Driftskonti</v>
      </c>
      <c r="D84" s="18" t="str">
        <f t="shared" si="2"/>
        <v>2023</v>
      </c>
      <c r="E84" s="3">
        <v>746</v>
      </c>
      <c r="F84" s="4" t="s">
        <v>82</v>
      </c>
      <c r="G84" s="16">
        <v>93816</v>
      </c>
      <c r="H84" s="16">
        <v>283692</v>
      </c>
      <c r="I84" s="16">
        <v>66706</v>
      </c>
      <c r="J84" s="16">
        <v>6884</v>
      </c>
      <c r="K84" s="16">
        <v>16253</v>
      </c>
      <c r="L84" s="16">
        <v>3546</v>
      </c>
      <c r="M84" s="13">
        <f t="shared" si="3"/>
        <v>470897</v>
      </c>
    </row>
    <row r="85" spans="1:13" x14ac:dyDescent="0.2">
      <c r="A85" s="13" t="str">
        <f t="shared" si="4"/>
        <v>Løbende priser (1.000 kr.)</v>
      </c>
      <c r="B85" s="13" t="str">
        <f t="shared" si="4"/>
        <v>I alt (netto)</v>
      </c>
      <c r="C85" s="13" t="str">
        <f t="shared" si="4"/>
        <v>1 Driftskonti</v>
      </c>
      <c r="D85" s="18" t="str">
        <f t="shared" si="2"/>
        <v>2023</v>
      </c>
      <c r="E85" s="3">
        <v>751</v>
      </c>
      <c r="F85" s="4" t="s">
        <v>84</v>
      </c>
      <c r="G85" s="16">
        <v>587137</v>
      </c>
      <c r="H85" s="16">
        <v>1239309</v>
      </c>
      <c r="I85" s="16">
        <v>246376</v>
      </c>
      <c r="J85" s="16">
        <v>151747</v>
      </c>
      <c r="K85" s="16">
        <v>89541</v>
      </c>
      <c r="L85" s="16">
        <v>7740</v>
      </c>
      <c r="M85" s="13">
        <f t="shared" si="3"/>
        <v>2321850</v>
      </c>
    </row>
    <row r="86" spans="1:13" x14ac:dyDescent="0.2">
      <c r="A86" s="13" t="str">
        <f t="shared" si="4"/>
        <v>Løbende priser (1.000 kr.)</v>
      </c>
      <c r="B86" s="13" t="str">
        <f t="shared" si="4"/>
        <v>I alt (netto)</v>
      </c>
      <c r="C86" s="13" t="str">
        <f t="shared" si="4"/>
        <v>1 Driftskonti</v>
      </c>
      <c r="D86" s="18" t="str">
        <f t="shared" si="2"/>
        <v>2023</v>
      </c>
      <c r="E86" s="3">
        <v>756</v>
      </c>
      <c r="F86" s="4" t="s">
        <v>87</v>
      </c>
      <c r="G86" s="16">
        <v>105073</v>
      </c>
      <c r="H86" s="16">
        <v>173656</v>
      </c>
      <c r="I86" s="16">
        <v>41982</v>
      </c>
      <c r="J86" s="16">
        <v>37080</v>
      </c>
      <c r="K86" s="16">
        <v>23592</v>
      </c>
      <c r="L86" s="16">
        <v>2024</v>
      </c>
      <c r="M86" s="13">
        <f t="shared" si="3"/>
        <v>383407</v>
      </c>
    </row>
    <row r="87" spans="1:13" x14ac:dyDescent="0.2">
      <c r="A87" s="13" t="str">
        <f t="shared" si="4"/>
        <v>Løbende priser (1.000 kr.)</v>
      </c>
      <c r="B87" s="13" t="str">
        <f t="shared" si="4"/>
        <v>I alt (netto)</v>
      </c>
      <c r="C87" s="13" t="str">
        <f t="shared" si="4"/>
        <v>1 Driftskonti</v>
      </c>
      <c r="D87" s="18" t="str">
        <f t="shared" si="2"/>
        <v>2023</v>
      </c>
      <c r="E87" s="3">
        <v>760</v>
      </c>
      <c r="F87" s="4" t="s">
        <v>89</v>
      </c>
      <c r="G87" s="16">
        <v>175437</v>
      </c>
      <c r="H87" s="16">
        <v>260330</v>
      </c>
      <c r="I87" s="16">
        <v>74475</v>
      </c>
      <c r="J87" s="16">
        <v>22508</v>
      </c>
      <c r="K87" s="16">
        <v>19726</v>
      </c>
      <c r="L87" s="16">
        <v>2161</v>
      </c>
      <c r="M87" s="13">
        <f t="shared" si="3"/>
        <v>554637</v>
      </c>
    </row>
    <row r="88" spans="1:13" x14ac:dyDescent="0.2">
      <c r="A88" s="13" t="str">
        <f t="shared" si="4"/>
        <v>Løbende priser (1.000 kr.)</v>
      </c>
      <c r="B88" s="13" t="str">
        <f t="shared" si="4"/>
        <v>I alt (netto)</v>
      </c>
      <c r="C88" s="13" t="str">
        <f t="shared" si="4"/>
        <v>1 Driftskonti</v>
      </c>
      <c r="D88" s="18" t="str">
        <f t="shared" si="2"/>
        <v>2023</v>
      </c>
      <c r="E88" s="3">
        <v>766</v>
      </c>
      <c r="F88" s="4" t="s">
        <v>75</v>
      </c>
      <c r="G88" s="16">
        <v>81874</v>
      </c>
      <c r="H88" s="16">
        <v>170205</v>
      </c>
      <c r="I88" s="16">
        <v>85397</v>
      </c>
      <c r="J88" s="16">
        <v>16839</v>
      </c>
      <c r="K88" s="16">
        <v>17364</v>
      </c>
      <c r="L88" s="16">
        <v>2087</v>
      </c>
      <c r="M88" s="13">
        <f t="shared" si="3"/>
        <v>373766</v>
      </c>
    </row>
    <row r="89" spans="1:13" x14ac:dyDescent="0.2">
      <c r="A89" s="13" t="str">
        <f t="shared" si="4"/>
        <v>Løbende priser (1.000 kr.)</v>
      </c>
      <c r="B89" s="13" t="str">
        <f t="shared" si="4"/>
        <v>I alt (netto)</v>
      </c>
      <c r="C89" s="13" t="str">
        <f t="shared" si="4"/>
        <v>1 Driftskonti</v>
      </c>
      <c r="D89" s="18" t="str">
        <f t="shared" si="2"/>
        <v>2023</v>
      </c>
      <c r="E89" s="3">
        <v>773</v>
      </c>
      <c r="F89" s="4" t="s">
        <v>99</v>
      </c>
      <c r="G89" s="16">
        <v>60845</v>
      </c>
      <c r="H89" s="16">
        <v>144571</v>
      </c>
      <c r="I89" s="16">
        <v>22808</v>
      </c>
      <c r="J89" s="16">
        <v>19139</v>
      </c>
      <c r="K89" s="16">
        <v>12306</v>
      </c>
      <c r="L89" s="16">
        <v>1349</v>
      </c>
      <c r="M89" s="13">
        <f t="shared" si="3"/>
        <v>261018</v>
      </c>
    </row>
    <row r="90" spans="1:13" x14ac:dyDescent="0.2">
      <c r="A90" s="13" t="str">
        <f t="shared" si="4"/>
        <v>Løbende priser (1.000 kr.)</v>
      </c>
      <c r="B90" s="13" t="str">
        <f t="shared" si="4"/>
        <v>I alt (netto)</v>
      </c>
      <c r="C90" s="13" t="str">
        <f t="shared" si="4"/>
        <v>1 Driftskonti</v>
      </c>
      <c r="D90" s="18" t="str">
        <f t="shared" si="2"/>
        <v>2023</v>
      </c>
      <c r="E90" s="3">
        <v>779</v>
      </c>
      <c r="F90" s="4" t="s">
        <v>90</v>
      </c>
      <c r="G90" s="16">
        <v>103351</v>
      </c>
      <c r="H90" s="16">
        <v>259496</v>
      </c>
      <c r="I90" s="16">
        <v>71570</v>
      </c>
      <c r="J90" s="16">
        <v>6915</v>
      </c>
      <c r="K90" s="16">
        <v>20875</v>
      </c>
      <c r="L90" s="16">
        <v>2533</v>
      </c>
      <c r="M90" s="13">
        <f t="shared" si="3"/>
        <v>464740</v>
      </c>
    </row>
    <row r="91" spans="1:13" x14ac:dyDescent="0.2">
      <c r="A91" s="13" t="str">
        <f t="shared" si="4"/>
        <v>Løbende priser (1.000 kr.)</v>
      </c>
      <c r="B91" s="13" t="str">
        <f t="shared" si="4"/>
        <v>I alt (netto)</v>
      </c>
      <c r="C91" s="13" t="str">
        <f t="shared" si="4"/>
        <v>1 Driftskonti</v>
      </c>
      <c r="D91" s="18" t="str">
        <f t="shared" si="2"/>
        <v>2023</v>
      </c>
      <c r="E91" s="3">
        <v>787</v>
      </c>
      <c r="F91" s="4" t="s">
        <v>101</v>
      </c>
      <c r="G91" s="16">
        <v>121718</v>
      </c>
      <c r="H91" s="16">
        <v>235515</v>
      </c>
      <c r="I91" s="16">
        <v>51377</v>
      </c>
      <c r="J91" s="16">
        <v>43082</v>
      </c>
      <c r="K91" s="16">
        <v>19953</v>
      </c>
      <c r="L91" s="16">
        <v>2261</v>
      </c>
      <c r="M91" s="13">
        <f t="shared" si="3"/>
        <v>473906</v>
      </c>
    </row>
    <row r="92" spans="1:13" x14ac:dyDescent="0.2">
      <c r="A92" s="13" t="str">
        <f t="shared" si="4"/>
        <v>Løbende priser (1.000 kr.)</v>
      </c>
      <c r="B92" s="13" t="str">
        <f t="shared" si="4"/>
        <v>I alt (netto)</v>
      </c>
      <c r="C92" s="13" t="str">
        <f t="shared" si="4"/>
        <v>1 Driftskonti</v>
      </c>
      <c r="D92" s="18" t="str">
        <f t="shared" si="2"/>
        <v>2023</v>
      </c>
      <c r="E92" s="3">
        <v>791</v>
      </c>
      <c r="F92" s="4" t="s">
        <v>92</v>
      </c>
      <c r="G92" s="16">
        <v>204043</v>
      </c>
      <c r="H92" s="16">
        <v>395065</v>
      </c>
      <c r="I92" s="16">
        <v>153979</v>
      </c>
      <c r="J92" s="16">
        <v>69946</v>
      </c>
      <c r="K92" s="16">
        <v>34872</v>
      </c>
      <c r="L92" s="16">
        <v>6260</v>
      </c>
      <c r="M92" s="13">
        <f t="shared" si="3"/>
        <v>864165</v>
      </c>
    </row>
    <row r="93" spans="1:13" x14ac:dyDescent="0.2">
      <c r="A93" s="13" t="str">
        <f t="shared" si="4"/>
        <v>Løbende priser (1.000 kr.)</v>
      </c>
      <c r="B93" s="13" t="str">
        <f t="shared" si="4"/>
        <v>I alt (netto)</v>
      </c>
      <c r="C93" s="13" t="str">
        <f t="shared" si="4"/>
        <v>1 Driftskonti</v>
      </c>
      <c r="D93" s="18" t="str">
        <f t="shared" si="2"/>
        <v>2023</v>
      </c>
      <c r="E93" s="3">
        <v>810</v>
      </c>
      <c r="F93" s="4" t="s">
        <v>93</v>
      </c>
      <c r="G93" s="16">
        <v>83224</v>
      </c>
      <c r="H93" s="16">
        <v>213915</v>
      </c>
      <c r="I93" s="16">
        <v>43557</v>
      </c>
      <c r="J93" s="16">
        <v>10148</v>
      </c>
      <c r="K93" s="16">
        <v>15084</v>
      </c>
      <c r="L93" s="16">
        <v>1559</v>
      </c>
      <c r="M93" s="13">
        <f t="shared" si="3"/>
        <v>367487</v>
      </c>
    </row>
    <row r="94" spans="1:13" x14ac:dyDescent="0.2">
      <c r="A94" s="13" t="str">
        <f t="shared" si="4"/>
        <v>Løbende priser (1.000 kr.)</v>
      </c>
      <c r="B94" s="13" t="str">
        <f t="shared" si="4"/>
        <v>I alt (netto)</v>
      </c>
      <c r="C94" s="13" t="str">
        <f t="shared" si="4"/>
        <v>1 Driftskonti</v>
      </c>
      <c r="D94" s="18" t="str">
        <f t="shared" si="2"/>
        <v>2023</v>
      </c>
      <c r="E94" s="3">
        <v>813</v>
      </c>
      <c r="F94" s="4" t="s">
        <v>94</v>
      </c>
      <c r="G94" s="16">
        <v>189390</v>
      </c>
      <c r="H94" s="16">
        <v>347454</v>
      </c>
      <c r="I94" s="16">
        <v>64246</v>
      </c>
      <c r="J94" s="16">
        <v>46083</v>
      </c>
      <c r="K94" s="16">
        <v>36426</v>
      </c>
      <c r="L94" s="16">
        <v>4203</v>
      </c>
      <c r="M94" s="13">
        <f t="shared" si="3"/>
        <v>687802</v>
      </c>
    </row>
    <row r="95" spans="1:13" x14ac:dyDescent="0.2">
      <c r="A95" s="13" t="str">
        <f t="shared" si="4"/>
        <v>Løbende priser (1.000 kr.)</v>
      </c>
      <c r="B95" s="13" t="str">
        <f t="shared" si="4"/>
        <v>I alt (netto)</v>
      </c>
      <c r="C95" s="13" t="str">
        <f t="shared" si="4"/>
        <v>1 Driftskonti</v>
      </c>
      <c r="D95" s="18" t="str">
        <f t="shared" si="2"/>
        <v>2023</v>
      </c>
      <c r="E95" s="3">
        <v>820</v>
      </c>
      <c r="F95" s="4" t="s">
        <v>102</v>
      </c>
      <c r="G95" s="16">
        <v>76253</v>
      </c>
      <c r="H95" s="16">
        <v>201213</v>
      </c>
      <c r="I95" s="16">
        <v>76909</v>
      </c>
      <c r="J95" s="16">
        <v>9372</v>
      </c>
      <c r="K95" s="16">
        <v>16086</v>
      </c>
      <c r="L95" s="16">
        <v>972</v>
      </c>
      <c r="M95" s="13">
        <f t="shared" si="3"/>
        <v>380805</v>
      </c>
    </row>
    <row r="96" spans="1:13" x14ac:dyDescent="0.2">
      <c r="A96" s="13" t="str">
        <f t="shared" si="4"/>
        <v>Løbende priser (1.000 kr.)</v>
      </c>
      <c r="B96" s="13" t="str">
        <f t="shared" si="4"/>
        <v>I alt (netto)</v>
      </c>
      <c r="C96" s="13" t="str">
        <f t="shared" si="4"/>
        <v>1 Driftskonti</v>
      </c>
      <c r="D96" s="18" t="str">
        <f t="shared" si="2"/>
        <v>2023</v>
      </c>
      <c r="E96" s="3">
        <v>825</v>
      </c>
      <c r="F96" s="4" t="s">
        <v>97</v>
      </c>
      <c r="G96" s="16">
        <v>7259</v>
      </c>
      <c r="H96" s="16">
        <v>23353</v>
      </c>
      <c r="I96" s="16">
        <v>9503</v>
      </c>
      <c r="J96" s="16">
        <v>247</v>
      </c>
      <c r="K96" s="16">
        <v>844</v>
      </c>
      <c r="L96" s="16">
        <v>68</v>
      </c>
      <c r="M96" s="13">
        <f t="shared" si="3"/>
        <v>41274</v>
      </c>
    </row>
    <row r="97" spans="1:13" x14ac:dyDescent="0.2">
      <c r="A97" s="13" t="str">
        <f t="shared" si="4"/>
        <v>Løbende priser (1.000 kr.)</v>
      </c>
      <c r="B97" s="13" t="str">
        <f t="shared" si="4"/>
        <v>I alt (netto)</v>
      </c>
      <c r="C97" s="13" t="str">
        <f t="shared" si="4"/>
        <v>1 Driftskonti</v>
      </c>
      <c r="D97" s="18" t="str">
        <f t="shared" si="2"/>
        <v>2023</v>
      </c>
      <c r="E97" s="3">
        <v>840</v>
      </c>
      <c r="F97" s="4" t="s">
        <v>100</v>
      </c>
      <c r="G97" s="16">
        <v>78590</v>
      </c>
      <c r="H97" s="16">
        <v>137037</v>
      </c>
      <c r="I97" s="16">
        <v>27011</v>
      </c>
      <c r="J97" s="16">
        <v>27254</v>
      </c>
      <c r="K97" s="16">
        <v>9279</v>
      </c>
      <c r="L97" s="16">
        <v>945</v>
      </c>
      <c r="M97" s="13">
        <f t="shared" si="3"/>
        <v>280116</v>
      </c>
    </row>
    <row r="98" spans="1:13" x14ac:dyDescent="0.2">
      <c r="A98" s="13" t="str">
        <f t="shared" si="4"/>
        <v>Løbende priser (1.000 kr.)</v>
      </c>
      <c r="B98" s="13" t="str">
        <f t="shared" si="4"/>
        <v>I alt (netto)</v>
      </c>
      <c r="C98" s="13" t="str">
        <f t="shared" si="4"/>
        <v>1 Driftskonti</v>
      </c>
      <c r="D98" s="18" t="str">
        <f t="shared" si="2"/>
        <v>2023</v>
      </c>
      <c r="E98" s="3">
        <v>846</v>
      </c>
      <c r="F98" s="4" t="s">
        <v>98</v>
      </c>
      <c r="G98" s="16">
        <v>136398</v>
      </c>
      <c r="H98" s="16">
        <v>244349</v>
      </c>
      <c r="I98" s="16">
        <v>37679</v>
      </c>
      <c r="J98" s="16">
        <v>8070</v>
      </c>
      <c r="K98" s="16">
        <v>16071</v>
      </c>
      <c r="L98" s="16">
        <v>1921</v>
      </c>
      <c r="M98" s="13">
        <f t="shared" si="3"/>
        <v>444488</v>
      </c>
    </row>
    <row r="99" spans="1:13" x14ac:dyDescent="0.2">
      <c r="A99" s="13" t="str">
        <f t="shared" si="4"/>
        <v>Løbende priser (1.000 kr.)</v>
      </c>
      <c r="B99" s="13" t="str">
        <f t="shared" si="4"/>
        <v>I alt (netto)</v>
      </c>
      <c r="C99" s="13" t="str">
        <f t="shared" si="4"/>
        <v>1 Driftskonti</v>
      </c>
      <c r="D99" s="18" t="str">
        <f t="shared" si="2"/>
        <v>2023</v>
      </c>
      <c r="E99" s="3">
        <v>849</v>
      </c>
      <c r="F99" s="4" t="s">
        <v>96</v>
      </c>
      <c r="G99" s="16">
        <v>167315</v>
      </c>
      <c r="H99" s="16">
        <v>129067</v>
      </c>
      <c r="I99" s="16">
        <v>36356</v>
      </c>
      <c r="J99" s="16">
        <v>28750</v>
      </c>
      <c r="K99" s="16">
        <v>14517</v>
      </c>
      <c r="L99" s="16">
        <v>1841</v>
      </c>
      <c r="M99" s="13">
        <f t="shared" si="3"/>
        <v>377846</v>
      </c>
    </row>
    <row r="100" spans="1:13" x14ac:dyDescent="0.2">
      <c r="A100" s="13" t="str">
        <f t="shared" si="4"/>
        <v>Løbende priser (1.000 kr.)</v>
      </c>
      <c r="B100" s="13" t="str">
        <f t="shared" si="4"/>
        <v>I alt (netto)</v>
      </c>
      <c r="C100" s="13" t="str">
        <f t="shared" si="4"/>
        <v>1 Driftskonti</v>
      </c>
      <c r="D100" s="18" t="str">
        <f t="shared" si="2"/>
        <v>2023</v>
      </c>
      <c r="E100" s="3">
        <v>851</v>
      </c>
      <c r="F100" s="4" t="s">
        <v>103</v>
      </c>
      <c r="G100" s="16">
        <v>371477</v>
      </c>
      <c r="H100" s="16">
        <v>1029125</v>
      </c>
      <c r="I100" s="16">
        <v>308425</v>
      </c>
      <c r="J100" s="16">
        <v>119904</v>
      </c>
      <c r="K100" s="16">
        <v>88542</v>
      </c>
      <c r="L100" s="16">
        <v>6795</v>
      </c>
      <c r="M100" s="13">
        <f t="shared" si="3"/>
        <v>1924268</v>
      </c>
    </row>
    <row r="101" spans="1:13" x14ac:dyDescent="0.2">
      <c r="A101" s="13" t="str">
        <f t="shared" si="4"/>
        <v>Løbende priser (1.000 kr.)</v>
      </c>
      <c r="B101" s="13" t="str">
        <f t="shared" si="4"/>
        <v>I alt (netto)</v>
      </c>
      <c r="C101" s="13" t="str">
        <f t="shared" si="4"/>
        <v>1 Driftskonti</v>
      </c>
      <c r="D101" s="18" t="str">
        <f t="shared" si="2"/>
        <v>2023</v>
      </c>
      <c r="E101" s="3">
        <v>860</v>
      </c>
      <c r="F101" s="4" t="s">
        <v>95</v>
      </c>
      <c r="G101" s="16">
        <v>156027</v>
      </c>
      <c r="H101" s="16">
        <v>356215</v>
      </c>
      <c r="I101" s="16">
        <v>94623</v>
      </c>
      <c r="J101" s="16">
        <v>21060</v>
      </c>
      <c r="K101" s="16">
        <v>24797</v>
      </c>
      <c r="L101" s="16">
        <v>2895</v>
      </c>
      <c r="M101" s="13">
        <f t="shared" si="3"/>
        <v>655617</v>
      </c>
    </row>
    <row r="102" spans="1:13" x14ac:dyDescent="0.2">
      <c r="E102" s="3"/>
      <c r="F102" s="4" t="s">
        <v>121</v>
      </c>
      <c r="G102" s="16">
        <f>SUM(G4:G101)</f>
        <v>14280405</v>
      </c>
      <c r="H102" s="16">
        <f t="shared" ref="H102:M102" si="5">SUM(H4:H101)</f>
        <v>26608248</v>
      </c>
      <c r="I102" s="16">
        <f t="shared" si="5"/>
        <v>6922711</v>
      </c>
      <c r="J102" s="16">
        <f t="shared" si="5"/>
        <v>3163979</v>
      </c>
      <c r="K102" s="16">
        <f t="shared" si="5"/>
        <v>2294992</v>
      </c>
      <c r="L102" s="16">
        <f t="shared" si="5"/>
        <v>217374</v>
      </c>
      <c r="M102" s="16">
        <f t="shared" si="5"/>
        <v>53487709</v>
      </c>
    </row>
    <row r="104" spans="1:13" x14ac:dyDescent="0.2">
      <c r="D104" s="36"/>
      <c r="G104" s="15" t="s">
        <v>199</v>
      </c>
      <c r="H104" s="15" t="s">
        <v>200</v>
      </c>
      <c r="I104" s="15" t="s">
        <v>201</v>
      </c>
      <c r="J104" s="15" t="s">
        <v>202</v>
      </c>
      <c r="K104" s="15" t="s">
        <v>203</v>
      </c>
      <c r="L104" s="15" t="s">
        <v>204</v>
      </c>
      <c r="M104" s="15" t="s">
        <v>1</v>
      </c>
    </row>
    <row r="105" spans="1:13" x14ac:dyDescent="0.2">
      <c r="A105" s="4" t="s">
        <v>205</v>
      </c>
      <c r="B105" s="4" t="s">
        <v>206</v>
      </c>
      <c r="C105" s="4" t="s">
        <v>207</v>
      </c>
      <c r="D105" s="15" t="s">
        <v>132</v>
      </c>
      <c r="E105" s="3">
        <v>101</v>
      </c>
      <c r="F105" s="4" t="s">
        <v>5</v>
      </c>
      <c r="G105" s="16">
        <v>858122</v>
      </c>
      <c r="H105" s="16">
        <v>2312911</v>
      </c>
      <c r="I105" s="16">
        <v>345929</v>
      </c>
      <c r="J105" s="16">
        <v>264836</v>
      </c>
      <c r="K105" s="16">
        <v>151618</v>
      </c>
      <c r="L105" s="16">
        <v>9904</v>
      </c>
      <c r="M105" s="13">
        <f>SUM(G105:L105)</f>
        <v>3943320</v>
      </c>
    </row>
    <row r="106" spans="1:13" x14ac:dyDescent="0.2">
      <c r="A106" s="13" t="str">
        <f>A105</f>
        <v>Løbende priser (1.000 kr.)</v>
      </c>
      <c r="B106" s="13" t="str">
        <f>B105</f>
        <v>I alt (netto)</v>
      </c>
      <c r="C106" s="13" t="str">
        <f>C105</f>
        <v>1 Driftskonti</v>
      </c>
      <c r="D106" s="36" t="str">
        <f>D105</f>
        <v>2021</v>
      </c>
      <c r="E106" s="3">
        <v>147</v>
      </c>
      <c r="F106" s="4" t="s">
        <v>6</v>
      </c>
      <c r="G106" s="16">
        <v>280719</v>
      </c>
      <c r="H106" s="16">
        <v>470180</v>
      </c>
      <c r="I106" s="16">
        <v>54712</v>
      </c>
      <c r="J106" s="16">
        <v>60901</v>
      </c>
      <c r="K106" s="16">
        <v>42487</v>
      </c>
      <c r="L106" s="16">
        <v>2035</v>
      </c>
      <c r="M106" s="13">
        <f t="shared" ref="M106:M169" si="6">SUM(G106:L106)</f>
        <v>911034</v>
      </c>
    </row>
    <row r="107" spans="1:13" x14ac:dyDescent="0.2">
      <c r="A107" s="13" t="str">
        <f t="shared" ref="A107:D170" si="7">A106</f>
        <v>Løbende priser (1.000 kr.)</v>
      </c>
      <c r="B107" s="13" t="str">
        <f t="shared" si="7"/>
        <v>I alt (netto)</v>
      </c>
      <c r="C107" s="13" t="str">
        <f t="shared" si="7"/>
        <v>1 Driftskonti</v>
      </c>
      <c r="D107" s="36" t="str">
        <f t="shared" si="7"/>
        <v>2021</v>
      </c>
      <c r="E107" s="3">
        <v>151</v>
      </c>
      <c r="F107" s="4" t="s">
        <v>10</v>
      </c>
      <c r="G107" s="16">
        <v>127750</v>
      </c>
      <c r="H107" s="16">
        <v>239942</v>
      </c>
      <c r="I107" s="16">
        <v>67659</v>
      </c>
      <c r="J107" s="16">
        <v>26109</v>
      </c>
      <c r="K107" s="16">
        <v>19080</v>
      </c>
      <c r="L107" s="16">
        <v>2199</v>
      </c>
      <c r="M107" s="13">
        <f t="shared" si="6"/>
        <v>482739</v>
      </c>
    </row>
    <row r="108" spans="1:13" x14ac:dyDescent="0.2">
      <c r="A108" s="13" t="str">
        <f t="shared" si="7"/>
        <v>Løbende priser (1.000 kr.)</v>
      </c>
      <c r="B108" s="13" t="str">
        <f t="shared" si="7"/>
        <v>I alt (netto)</v>
      </c>
      <c r="C108" s="13" t="str">
        <f t="shared" si="7"/>
        <v>1 Driftskonti</v>
      </c>
      <c r="D108" s="36" t="str">
        <f t="shared" si="7"/>
        <v>2021</v>
      </c>
      <c r="E108" s="3">
        <v>153</v>
      </c>
      <c r="F108" s="4" t="s">
        <v>11</v>
      </c>
      <c r="G108" s="16">
        <v>100170</v>
      </c>
      <c r="H108" s="16">
        <v>152356</v>
      </c>
      <c r="I108" s="16">
        <v>56554</v>
      </c>
      <c r="J108" s="16">
        <v>47158</v>
      </c>
      <c r="K108" s="16">
        <v>14632</v>
      </c>
      <c r="L108" s="16">
        <v>1262</v>
      </c>
      <c r="M108" s="13">
        <f t="shared" si="6"/>
        <v>372132</v>
      </c>
    </row>
    <row r="109" spans="1:13" x14ac:dyDescent="0.2">
      <c r="A109" s="13" t="str">
        <f t="shared" si="7"/>
        <v>Løbende priser (1.000 kr.)</v>
      </c>
      <c r="B109" s="13" t="str">
        <f t="shared" si="7"/>
        <v>I alt (netto)</v>
      </c>
      <c r="C109" s="13" t="str">
        <f t="shared" si="7"/>
        <v>1 Driftskonti</v>
      </c>
      <c r="D109" s="36" t="str">
        <f t="shared" si="7"/>
        <v>2021</v>
      </c>
      <c r="E109" s="3">
        <v>155</v>
      </c>
      <c r="F109" s="4" t="s">
        <v>7</v>
      </c>
      <c r="G109" s="16">
        <v>53845</v>
      </c>
      <c r="H109" s="16">
        <v>53736</v>
      </c>
      <c r="I109" s="16">
        <v>11288</v>
      </c>
      <c r="J109" s="16">
        <v>14304</v>
      </c>
      <c r="K109" s="16">
        <v>10265</v>
      </c>
      <c r="L109" s="16">
        <v>704</v>
      </c>
      <c r="M109" s="13">
        <f t="shared" si="6"/>
        <v>144142</v>
      </c>
    </row>
    <row r="110" spans="1:13" x14ac:dyDescent="0.2">
      <c r="A110" s="13" t="str">
        <f t="shared" si="7"/>
        <v>Løbende priser (1.000 kr.)</v>
      </c>
      <c r="B110" s="13" t="str">
        <f t="shared" si="7"/>
        <v>I alt (netto)</v>
      </c>
      <c r="C110" s="13" t="str">
        <f t="shared" si="7"/>
        <v>1 Driftskonti</v>
      </c>
      <c r="D110" s="36" t="str">
        <f t="shared" si="7"/>
        <v>2021</v>
      </c>
      <c r="E110" s="3">
        <v>157</v>
      </c>
      <c r="F110" s="4" t="s">
        <v>12</v>
      </c>
      <c r="G110" s="16">
        <v>162321</v>
      </c>
      <c r="H110" s="16">
        <v>426706</v>
      </c>
      <c r="I110" s="16">
        <v>54894</v>
      </c>
      <c r="J110" s="16">
        <v>103791</v>
      </c>
      <c r="K110" s="16">
        <v>32338</v>
      </c>
      <c r="L110" s="16">
        <v>1110</v>
      </c>
      <c r="M110" s="13">
        <f t="shared" si="6"/>
        <v>781160</v>
      </c>
    </row>
    <row r="111" spans="1:13" x14ac:dyDescent="0.2">
      <c r="A111" s="13" t="str">
        <f t="shared" si="7"/>
        <v>Løbende priser (1.000 kr.)</v>
      </c>
      <c r="B111" s="13" t="str">
        <f t="shared" si="7"/>
        <v>I alt (netto)</v>
      </c>
      <c r="C111" s="13" t="str">
        <f t="shared" si="7"/>
        <v>1 Driftskonti</v>
      </c>
      <c r="D111" s="36" t="str">
        <f t="shared" si="7"/>
        <v>2021</v>
      </c>
      <c r="E111" s="3">
        <v>159</v>
      </c>
      <c r="F111" s="4" t="s">
        <v>13</v>
      </c>
      <c r="G111" s="16">
        <v>194578</v>
      </c>
      <c r="H111" s="16">
        <v>285669</v>
      </c>
      <c r="I111" s="16">
        <v>46988</v>
      </c>
      <c r="J111" s="16">
        <v>32128</v>
      </c>
      <c r="K111" s="16">
        <v>26186</v>
      </c>
      <c r="L111" s="16">
        <v>2281</v>
      </c>
      <c r="M111" s="13">
        <f t="shared" si="6"/>
        <v>587830</v>
      </c>
    </row>
    <row r="112" spans="1:13" x14ac:dyDescent="0.2">
      <c r="A112" s="13" t="str">
        <f t="shared" si="7"/>
        <v>Løbende priser (1.000 kr.)</v>
      </c>
      <c r="B112" s="13" t="str">
        <f t="shared" si="7"/>
        <v>I alt (netto)</v>
      </c>
      <c r="C112" s="13" t="str">
        <f t="shared" si="7"/>
        <v>1 Driftskonti</v>
      </c>
      <c r="D112" s="36" t="str">
        <f t="shared" si="7"/>
        <v>2021</v>
      </c>
      <c r="E112" s="3">
        <v>161</v>
      </c>
      <c r="F112" s="4" t="s">
        <v>14</v>
      </c>
      <c r="G112" s="16">
        <v>56859</v>
      </c>
      <c r="H112" s="16">
        <v>112420</v>
      </c>
      <c r="I112" s="16">
        <v>22209</v>
      </c>
      <c r="J112" s="16">
        <v>14435</v>
      </c>
      <c r="K112" s="16">
        <v>10619</v>
      </c>
      <c r="L112" s="16">
        <v>788</v>
      </c>
      <c r="M112" s="13">
        <f t="shared" si="6"/>
        <v>217330</v>
      </c>
    </row>
    <row r="113" spans="1:13" x14ac:dyDescent="0.2">
      <c r="A113" s="13" t="str">
        <f t="shared" si="7"/>
        <v>Løbende priser (1.000 kr.)</v>
      </c>
      <c r="B113" s="13" t="str">
        <f t="shared" si="7"/>
        <v>I alt (netto)</v>
      </c>
      <c r="C113" s="13" t="str">
        <f t="shared" si="7"/>
        <v>1 Driftskonti</v>
      </c>
      <c r="D113" s="36" t="str">
        <f t="shared" si="7"/>
        <v>2021</v>
      </c>
      <c r="E113" s="3">
        <v>163</v>
      </c>
      <c r="F113" s="4" t="s">
        <v>15</v>
      </c>
      <c r="G113" s="16">
        <v>69067</v>
      </c>
      <c r="H113" s="16">
        <v>129215</v>
      </c>
      <c r="I113" s="16">
        <v>30924</v>
      </c>
      <c r="J113" s="16">
        <v>9011</v>
      </c>
      <c r="K113" s="16">
        <v>17342</v>
      </c>
      <c r="L113" s="16">
        <v>1269</v>
      </c>
      <c r="M113" s="13">
        <f t="shared" si="6"/>
        <v>256828</v>
      </c>
    </row>
    <row r="114" spans="1:13" x14ac:dyDescent="0.2">
      <c r="A114" s="13" t="str">
        <f t="shared" si="7"/>
        <v>Løbende priser (1.000 kr.)</v>
      </c>
      <c r="B114" s="13" t="str">
        <f t="shared" si="7"/>
        <v>I alt (netto)</v>
      </c>
      <c r="C114" s="13" t="str">
        <f t="shared" si="7"/>
        <v>1 Driftskonti</v>
      </c>
      <c r="D114" s="36" t="str">
        <f t="shared" si="7"/>
        <v>2021</v>
      </c>
      <c r="E114" s="3">
        <v>165</v>
      </c>
      <c r="F114" s="4" t="s">
        <v>9</v>
      </c>
      <c r="G114" s="16">
        <v>98137</v>
      </c>
      <c r="H114" s="16">
        <v>105632</v>
      </c>
      <c r="I114" s="16">
        <v>48779</v>
      </c>
      <c r="J114" s="16">
        <v>15703</v>
      </c>
      <c r="K114" s="16">
        <v>14639</v>
      </c>
      <c r="L114" s="16">
        <v>630</v>
      </c>
      <c r="M114" s="13">
        <f t="shared" si="6"/>
        <v>283520</v>
      </c>
    </row>
    <row r="115" spans="1:13" x14ac:dyDescent="0.2">
      <c r="A115" s="13" t="str">
        <f t="shared" si="7"/>
        <v>Løbende priser (1.000 kr.)</v>
      </c>
      <c r="B115" s="13" t="str">
        <f t="shared" si="7"/>
        <v>I alt (netto)</v>
      </c>
      <c r="C115" s="13" t="str">
        <f t="shared" si="7"/>
        <v>1 Driftskonti</v>
      </c>
      <c r="D115" s="36" t="str">
        <f t="shared" si="7"/>
        <v>2021</v>
      </c>
      <c r="E115" s="3">
        <v>167</v>
      </c>
      <c r="F115" s="4" t="s">
        <v>16</v>
      </c>
      <c r="G115" s="16">
        <v>196060</v>
      </c>
      <c r="H115" s="16">
        <v>247949</v>
      </c>
      <c r="I115" s="16">
        <v>54057</v>
      </c>
      <c r="J115" s="16">
        <v>9274</v>
      </c>
      <c r="K115" s="16">
        <v>16335</v>
      </c>
      <c r="L115" s="16">
        <v>1445</v>
      </c>
      <c r="M115" s="13">
        <f t="shared" si="6"/>
        <v>525120</v>
      </c>
    </row>
    <row r="116" spans="1:13" x14ac:dyDescent="0.2">
      <c r="A116" s="13" t="str">
        <f t="shared" si="7"/>
        <v>Løbende priser (1.000 kr.)</v>
      </c>
      <c r="B116" s="13" t="str">
        <f t="shared" si="7"/>
        <v>I alt (netto)</v>
      </c>
      <c r="C116" s="13" t="str">
        <f t="shared" si="7"/>
        <v>1 Driftskonti</v>
      </c>
      <c r="D116" s="36" t="str">
        <f t="shared" si="7"/>
        <v>2021</v>
      </c>
      <c r="E116" s="3">
        <v>169</v>
      </c>
      <c r="F116" s="4" t="s">
        <v>17</v>
      </c>
      <c r="G116" s="16">
        <v>95557</v>
      </c>
      <c r="H116" s="16">
        <v>165227</v>
      </c>
      <c r="I116" s="16">
        <v>64741</v>
      </c>
      <c r="J116" s="16">
        <v>14558</v>
      </c>
      <c r="K116" s="16">
        <v>24566</v>
      </c>
      <c r="L116" s="16">
        <v>1450</v>
      </c>
      <c r="M116" s="13">
        <f t="shared" si="6"/>
        <v>366099</v>
      </c>
    </row>
    <row r="117" spans="1:13" x14ac:dyDescent="0.2">
      <c r="A117" s="13" t="str">
        <f t="shared" si="7"/>
        <v>Løbende priser (1.000 kr.)</v>
      </c>
      <c r="B117" s="13" t="str">
        <f t="shared" si="7"/>
        <v>I alt (netto)</v>
      </c>
      <c r="C117" s="13" t="str">
        <f t="shared" si="7"/>
        <v>1 Driftskonti</v>
      </c>
      <c r="D117" s="36" t="str">
        <f t="shared" si="7"/>
        <v>2021</v>
      </c>
      <c r="E117" s="3">
        <v>173</v>
      </c>
      <c r="F117" s="4" t="s">
        <v>19</v>
      </c>
      <c r="G117" s="16">
        <v>134066</v>
      </c>
      <c r="H117" s="16">
        <v>333580</v>
      </c>
      <c r="I117" s="16">
        <v>61304</v>
      </c>
      <c r="J117" s="16">
        <v>52300</v>
      </c>
      <c r="K117" s="16">
        <v>5938</v>
      </c>
      <c r="L117" s="16">
        <v>1240</v>
      </c>
      <c r="M117" s="13">
        <f t="shared" si="6"/>
        <v>588428</v>
      </c>
    </row>
    <row r="118" spans="1:13" x14ac:dyDescent="0.2">
      <c r="A118" s="13" t="str">
        <f t="shared" si="7"/>
        <v>Løbende priser (1.000 kr.)</v>
      </c>
      <c r="B118" s="13" t="str">
        <f t="shared" si="7"/>
        <v>I alt (netto)</v>
      </c>
      <c r="C118" s="13" t="str">
        <f t="shared" si="7"/>
        <v>1 Driftskonti</v>
      </c>
      <c r="D118" s="36" t="str">
        <f t="shared" si="7"/>
        <v>2021</v>
      </c>
      <c r="E118" s="3">
        <v>175</v>
      </c>
      <c r="F118" s="4" t="s">
        <v>20</v>
      </c>
      <c r="G118" s="16">
        <v>137440</v>
      </c>
      <c r="H118" s="16">
        <v>194533</v>
      </c>
      <c r="I118" s="16">
        <v>31135</v>
      </c>
      <c r="J118" s="16">
        <v>34316</v>
      </c>
      <c r="K118" s="16">
        <v>13881</v>
      </c>
      <c r="L118" s="16">
        <v>2544</v>
      </c>
      <c r="M118" s="13">
        <f t="shared" si="6"/>
        <v>413849</v>
      </c>
    </row>
    <row r="119" spans="1:13" x14ac:dyDescent="0.2">
      <c r="A119" s="13" t="str">
        <f t="shared" si="7"/>
        <v>Løbende priser (1.000 kr.)</v>
      </c>
      <c r="B119" s="13" t="str">
        <f t="shared" si="7"/>
        <v>I alt (netto)</v>
      </c>
      <c r="C119" s="13" t="str">
        <f t="shared" si="7"/>
        <v>1 Driftskonti</v>
      </c>
      <c r="D119" s="36" t="str">
        <f t="shared" si="7"/>
        <v>2021</v>
      </c>
      <c r="E119" s="3">
        <v>183</v>
      </c>
      <c r="F119" s="4" t="s">
        <v>18</v>
      </c>
      <c r="G119" s="16">
        <v>49865</v>
      </c>
      <c r="H119" s="16">
        <v>71492</v>
      </c>
      <c r="I119" s="16">
        <v>12924</v>
      </c>
      <c r="J119" s="16">
        <v>23283</v>
      </c>
      <c r="K119" s="16">
        <v>6435</v>
      </c>
      <c r="L119" s="16">
        <v>509</v>
      </c>
      <c r="M119" s="13">
        <f t="shared" si="6"/>
        <v>164508</v>
      </c>
    </row>
    <row r="120" spans="1:13" x14ac:dyDescent="0.2">
      <c r="A120" s="13" t="str">
        <f t="shared" si="7"/>
        <v>Løbende priser (1.000 kr.)</v>
      </c>
      <c r="B120" s="13" t="str">
        <f t="shared" si="7"/>
        <v>I alt (netto)</v>
      </c>
      <c r="C120" s="13" t="str">
        <f t="shared" si="7"/>
        <v>1 Driftskonti</v>
      </c>
      <c r="D120" s="36" t="str">
        <f t="shared" si="7"/>
        <v>2021</v>
      </c>
      <c r="E120" s="3">
        <v>185</v>
      </c>
      <c r="F120" s="4" t="s">
        <v>8</v>
      </c>
      <c r="G120" s="16">
        <v>99231</v>
      </c>
      <c r="H120" s="16">
        <v>225140</v>
      </c>
      <c r="I120" s="16">
        <v>43171</v>
      </c>
      <c r="J120" s="16">
        <v>15615</v>
      </c>
      <c r="K120" s="16">
        <v>10162</v>
      </c>
      <c r="L120" s="16">
        <v>1229</v>
      </c>
      <c r="M120" s="13">
        <f t="shared" si="6"/>
        <v>394548</v>
      </c>
    </row>
    <row r="121" spans="1:13" x14ac:dyDescent="0.2">
      <c r="A121" s="13" t="str">
        <f t="shared" si="7"/>
        <v>Løbende priser (1.000 kr.)</v>
      </c>
      <c r="B121" s="13" t="str">
        <f t="shared" si="7"/>
        <v>I alt (netto)</v>
      </c>
      <c r="C121" s="13" t="str">
        <f t="shared" si="7"/>
        <v>1 Driftskonti</v>
      </c>
      <c r="D121" s="36" t="str">
        <f t="shared" si="7"/>
        <v>2021</v>
      </c>
      <c r="E121" s="3">
        <v>187</v>
      </c>
      <c r="F121" s="4" t="s">
        <v>21</v>
      </c>
      <c r="G121" s="16">
        <v>34900</v>
      </c>
      <c r="H121" s="16">
        <v>45687</v>
      </c>
      <c r="I121" s="16">
        <v>16989</v>
      </c>
      <c r="J121" s="16">
        <v>3942</v>
      </c>
      <c r="K121" s="16">
        <v>4258</v>
      </c>
      <c r="L121" s="16">
        <v>221</v>
      </c>
      <c r="M121" s="13">
        <f t="shared" si="6"/>
        <v>105997</v>
      </c>
    </row>
    <row r="122" spans="1:13" x14ac:dyDescent="0.2">
      <c r="A122" s="13" t="str">
        <f t="shared" si="7"/>
        <v>Løbende priser (1.000 kr.)</v>
      </c>
      <c r="B122" s="13" t="str">
        <f t="shared" si="7"/>
        <v>I alt (netto)</v>
      </c>
      <c r="C122" s="13" t="str">
        <f t="shared" si="7"/>
        <v>1 Driftskonti</v>
      </c>
      <c r="D122" s="36" t="str">
        <f t="shared" si="7"/>
        <v>2021</v>
      </c>
      <c r="E122" s="3">
        <v>190</v>
      </c>
      <c r="F122" s="4" t="s">
        <v>26</v>
      </c>
      <c r="G122" s="16">
        <v>152146</v>
      </c>
      <c r="H122" s="16">
        <v>180875</v>
      </c>
      <c r="I122" s="16">
        <v>-17195</v>
      </c>
      <c r="J122" s="16">
        <v>14986</v>
      </c>
      <c r="K122" s="16">
        <v>10731</v>
      </c>
      <c r="L122" s="16">
        <v>1645</v>
      </c>
      <c r="M122" s="13">
        <f t="shared" si="6"/>
        <v>343188</v>
      </c>
    </row>
    <row r="123" spans="1:13" x14ac:dyDescent="0.2">
      <c r="A123" s="13" t="str">
        <f t="shared" si="7"/>
        <v>Løbende priser (1.000 kr.)</v>
      </c>
      <c r="B123" s="13" t="str">
        <f t="shared" si="7"/>
        <v>I alt (netto)</v>
      </c>
      <c r="C123" s="13" t="str">
        <f t="shared" si="7"/>
        <v>1 Driftskonti</v>
      </c>
      <c r="D123" s="36" t="str">
        <f t="shared" si="7"/>
        <v>2021</v>
      </c>
      <c r="E123" s="3">
        <v>201</v>
      </c>
      <c r="F123" s="4" t="s">
        <v>22</v>
      </c>
      <c r="G123" s="16">
        <v>49776</v>
      </c>
      <c r="H123" s="16">
        <v>109489</v>
      </c>
      <c r="I123" s="16">
        <v>27879</v>
      </c>
      <c r="J123" s="16">
        <v>19893</v>
      </c>
      <c r="K123" s="16">
        <v>7092</v>
      </c>
      <c r="L123" s="16">
        <v>355</v>
      </c>
      <c r="M123" s="13">
        <f t="shared" si="6"/>
        <v>214484</v>
      </c>
    </row>
    <row r="124" spans="1:13" x14ac:dyDescent="0.2">
      <c r="A124" s="13" t="str">
        <f t="shared" si="7"/>
        <v>Løbende priser (1.000 kr.)</v>
      </c>
      <c r="B124" s="13" t="str">
        <f t="shared" si="7"/>
        <v>I alt (netto)</v>
      </c>
      <c r="C124" s="13" t="str">
        <f t="shared" si="7"/>
        <v>1 Driftskonti</v>
      </c>
      <c r="D124" s="36" t="str">
        <f t="shared" si="7"/>
        <v>2021</v>
      </c>
      <c r="E124" s="3">
        <v>210</v>
      </c>
      <c r="F124" s="4" t="s">
        <v>24</v>
      </c>
      <c r="G124" s="16">
        <v>121503</v>
      </c>
      <c r="H124" s="16">
        <v>200751</v>
      </c>
      <c r="I124" s="16">
        <v>22562</v>
      </c>
      <c r="J124" s="16">
        <v>7162</v>
      </c>
      <c r="K124" s="16">
        <v>13834</v>
      </c>
      <c r="L124" s="16">
        <v>1077</v>
      </c>
      <c r="M124" s="13">
        <f t="shared" si="6"/>
        <v>366889</v>
      </c>
    </row>
    <row r="125" spans="1:13" x14ac:dyDescent="0.2">
      <c r="A125" s="13" t="str">
        <f t="shared" si="7"/>
        <v>Løbende priser (1.000 kr.)</v>
      </c>
      <c r="B125" s="13" t="str">
        <f t="shared" si="7"/>
        <v>I alt (netto)</v>
      </c>
      <c r="C125" s="13" t="str">
        <f t="shared" si="7"/>
        <v>1 Driftskonti</v>
      </c>
      <c r="D125" s="36" t="str">
        <f t="shared" si="7"/>
        <v>2021</v>
      </c>
      <c r="E125" s="3">
        <v>217</v>
      </c>
      <c r="F125" s="4" t="s">
        <v>29</v>
      </c>
      <c r="G125" s="16">
        <v>211560</v>
      </c>
      <c r="H125" s="16">
        <v>297981</v>
      </c>
      <c r="I125" s="16">
        <v>103430</v>
      </c>
      <c r="J125" s="16">
        <v>18802</v>
      </c>
      <c r="K125" s="16">
        <v>28067</v>
      </c>
      <c r="L125" s="16">
        <v>1589</v>
      </c>
      <c r="M125" s="13">
        <f t="shared" si="6"/>
        <v>661429</v>
      </c>
    </row>
    <row r="126" spans="1:13" x14ac:dyDescent="0.2">
      <c r="A126" s="13" t="str">
        <f t="shared" si="7"/>
        <v>Løbende priser (1.000 kr.)</v>
      </c>
      <c r="B126" s="13" t="str">
        <f t="shared" si="7"/>
        <v>I alt (netto)</v>
      </c>
      <c r="C126" s="13" t="str">
        <f t="shared" si="7"/>
        <v>1 Driftskonti</v>
      </c>
      <c r="D126" s="36" t="str">
        <f t="shared" si="7"/>
        <v>2021</v>
      </c>
      <c r="E126" s="3">
        <v>219</v>
      </c>
      <c r="F126" s="4" t="s">
        <v>30</v>
      </c>
      <c r="G126" s="16">
        <v>67887</v>
      </c>
      <c r="H126" s="16">
        <v>223695</v>
      </c>
      <c r="I126" s="16">
        <v>60432</v>
      </c>
      <c r="J126" s="16">
        <v>46002</v>
      </c>
      <c r="K126" s="16">
        <v>14582</v>
      </c>
      <c r="L126" s="16">
        <v>1203</v>
      </c>
      <c r="M126" s="13">
        <f t="shared" si="6"/>
        <v>413801</v>
      </c>
    </row>
    <row r="127" spans="1:13" x14ac:dyDescent="0.2">
      <c r="A127" s="13" t="str">
        <f t="shared" si="7"/>
        <v>Løbende priser (1.000 kr.)</v>
      </c>
      <c r="B127" s="13" t="str">
        <f t="shared" si="7"/>
        <v>I alt (netto)</v>
      </c>
      <c r="C127" s="13" t="str">
        <f t="shared" si="7"/>
        <v>1 Driftskonti</v>
      </c>
      <c r="D127" s="36" t="str">
        <f t="shared" si="7"/>
        <v>2021</v>
      </c>
      <c r="E127" s="3">
        <v>223</v>
      </c>
      <c r="F127" s="4" t="s">
        <v>31</v>
      </c>
      <c r="G127" s="16">
        <v>78933</v>
      </c>
      <c r="H127" s="16">
        <v>166288</v>
      </c>
      <c r="I127" s="16">
        <v>15077</v>
      </c>
      <c r="J127" s="16">
        <v>16224</v>
      </c>
      <c r="K127" s="16">
        <v>17401</v>
      </c>
      <c r="L127" s="16">
        <v>761</v>
      </c>
      <c r="M127" s="13">
        <f t="shared" si="6"/>
        <v>294684</v>
      </c>
    </row>
    <row r="128" spans="1:13" x14ac:dyDescent="0.2">
      <c r="A128" s="13" t="str">
        <f t="shared" si="7"/>
        <v>Løbende priser (1.000 kr.)</v>
      </c>
      <c r="B128" s="13" t="str">
        <f t="shared" si="7"/>
        <v>I alt (netto)</v>
      </c>
      <c r="C128" s="13" t="str">
        <f t="shared" si="7"/>
        <v>1 Driftskonti</v>
      </c>
      <c r="D128" s="36" t="str">
        <f t="shared" si="7"/>
        <v>2021</v>
      </c>
      <c r="E128" s="3">
        <v>230</v>
      </c>
      <c r="F128" s="4" t="s">
        <v>32</v>
      </c>
      <c r="G128" s="16">
        <v>158313</v>
      </c>
      <c r="H128" s="16">
        <v>318341</v>
      </c>
      <c r="I128" s="16">
        <v>58948</v>
      </c>
      <c r="J128" s="16">
        <v>90587</v>
      </c>
      <c r="K128" s="16">
        <v>15932</v>
      </c>
      <c r="L128" s="16">
        <v>2057</v>
      </c>
      <c r="M128" s="13">
        <f t="shared" si="6"/>
        <v>644178</v>
      </c>
    </row>
    <row r="129" spans="1:13" x14ac:dyDescent="0.2">
      <c r="A129" s="13" t="str">
        <f t="shared" si="7"/>
        <v>Løbende priser (1.000 kr.)</v>
      </c>
      <c r="B129" s="13" t="str">
        <f t="shared" si="7"/>
        <v>I alt (netto)</v>
      </c>
      <c r="C129" s="13" t="str">
        <f t="shared" si="7"/>
        <v>1 Driftskonti</v>
      </c>
      <c r="D129" s="36" t="str">
        <f t="shared" si="7"/>
        <v>2021</v>
      </c>
      <c r="E129" s="3">
        <v>240</v>
      </c>
      <c r="F129" s="4" t="s">
        <v>23</v>
      </c>
      <c r="G129" s="16">
        <v>54667</v>
      </c>
      <c r="H129" s="16">
        <v>133474</v>
      </c>
      <c r="I129" s="16">
        <v>59181</v>
      </c>
      <c r="J129" s="16">
        <v>33922</v>
      </c>
      <c r="K129" s="16">
        <v>17513</v>
      </c>
      <c r="L129" s="16">
        <v>1884</v>
      </c>
      <c r="M129" s="13">
        <f t="shared" si="6"/>
        <v>300641</v>
      </c>
    </row>
    <row r="130" spans="1:13" x14ac:dyDescent="0.2">
      <c r="A130" s="13" t="str">
        <f t="shared" si="7"/>
        <v>Løbende priser (1.000 kr.)</v>
      </c>
      <c r="B130" s="13" t="str">
        <f t="shared" si="7"/>
        <v>I alt (netto)</v>
      </c>
      <c r="C130" s="13" t="str">
        <f t="shared" si="7"/>
        <v>1 Driftskonti</v>
      </c>
      <c r="D130" s="36" t="str">
        <f t="shared" si="7"/>
        <v>2021</v>
      </c>
      <c r="E130" s="3">
        <v>250</v>
      </c>
      <c r="F130" s="4" t="s">
        <v>25</v>
      </c>
      <c r="G130" s="16">
        <v>97560</v>
      </c>
      <c r="H130" s="16">
        <v>249664</v>
      </c>
      <c r="I130" s="16">
        <v>57853</v>
      </c>
      <c r="J130" s="16">
        <v>15603</v>
      </c>
      <c r="K130" s="16">
        <v>25292</v>
      </c>
      <c r="L130" s="16">
        <v>1530</v>
      </c>
      <c r="M130" s="13">
        <f t="shared" si="6"/>
        <v>447502</v>
      </c>
    </row>
    <row r="131" spans="1:13" x14ac:dyDescent="0.2">
      <c r="A131" s="13" t="str">
        <f t="shared" si="7"/>
        <v>Løbende priser (1.000 kr.)</v>
      </c>
      <c r="B131" s="13" t="str">
        <f t="shared" si="7"/>
        <v>I alt (netto)</v>
      </c>
      <c r="C131" s="13" t="str">
        <f t="shared" si="7"/>
        <v>1 Driftskonti</v>
      </c>
      <c r="D131" s="36" t="str">
        <f t="shared" si="7"/>
        <v>2021</v>
      </c>
      <c r="E131" s="3">
        <v>253</v>
      </c>
      <c r="F131" s="4" t="s">
        <v>35</v>
      </c>
      <c r="G131" s="16">
        <v>156429</v>
      </c>
      <c r="H131" s="16">
        <v>159934</v>
      </c>
      <c r="I131" s="16">
        <v>24941</v>
      </c>
      <c r="J131" s="16">
        <v>50265</v>
      </c>
      <c r="K131" s="16">
        <v>21663</v>
      </c>
      <c r="L131" s="16">
        <v>2019</v>
      </c>
      <c r="M131" s="13">
        <f t="shared" si="6"/>
        <v>415251</v>
      </c>
    </row>
    <row r="132" spans="1:13" x14ac:dyDescent="0.2">
      <c r="A132" s="13" t="str">
        <f t="shared" si="7"/>
        <v>Løbende priser (1.000 kr.)</v>
      </c>
      <c r="B132" s="13" t="str">
        <f t="shared" si="7"/>
        <v>I alt (netto)</v>
      </c>
      <c r="C132" s="13" t="str">
        <f t="shared" si="7"/>
        <v>1 Driftskonti</v>
      </c>
      <c r="D132" s="36" t="str">
        <f t="shared" si="7"/>
        <v>2021</v>
      </c>
      <c r="E132" s="3">
        <v>259</v>
      </c>
      <c r="F132" s="4" t="s">
        <v>36</v>
      </c>
      <c r="G132" s="16">
        <v>196194</v>
      </c>
      <c r="H132" s="16">
        <v>242596</v>
      </c>
      <c r="I132" s="16">
        <v>36635</v>
      </c>
      <c r="J132" s="16">
        <v>28902</v>
      </c>
      <c r="K132" s="16">
        <v>24155</v>
      </c>
      <c r="L132" s="16">
        <v>2067</v>
      </c>
      <c r="M132" s="13">
        <f t="shared" si="6"/>
        <v>530549</v>
      </c>
    </row>
    <row r="133" spans="1:13" x14ac:dyDescent="0.2">
      <c r="A133" s="13" t="str">
        <f t="shared" si="7"/>
        <v>Løbende priser (1.000 kr.)</v>
      </c>
      <c r="B133" s="13" t="str">
        <f t="shared" si="7"/>
        <v>I alt (netto)</v>
      </c>
      <c r="C133" s="13" t="str">
        <f t="shared" si="7"/>
        <v>1 Driftskonti</v>
      </c>
      <c r="D133" s="36" t="str">
        <f t="shared" si="7"/>
        <v>2021</v>
      </c>
      <c r="E133" s="3">
        <v>260</v>
      </c>
      <c r="F133" s="4" t="s">
        <v>28</v>
      </c>
      <c r="G133" s="16">
        <v>59696</v>
      </c>
      <c r="H133" s="16">
        <v>163748</v>
      </c>
      <c r="I133" s="16">
        <v>31680</v>
      </c>
      <c r="J133" s="16">
        <v>26890</v>
      </c>
      <c r="K133" s="16">
        <v>16502</v>
      </c>
      <c r="L133" s="16">
        <v>1249</v>
      </c>
      <c r="M133" s="13">
        <f t="shared" si="6"/>
        <v>299765</v>
      </c>
    </row>
    <row r="134" spans="1:13" x14ac:dyDescent="0.2">
      <c r="A134" s="13" t="str">
        <f t="shared" si="7"/>
        <v>Løbende priser (1.000 kr.)</v>
      </c>
      <c r="B134" s="13" t="str">
        <f t="shared" si="7"/>
        <v>I alt (netto)</v>
      </c>
      <c r="C134" s="13" t="str">
        <f t="shared" si="7"/>
        <v>1 Driftskonti</v>
      </c>
      <c r="D134" s="36" t="str">
        <f t="shared" si="7"/>
        <v>2021</v>
      </c>
      <c r="E134" s="3">
        <v>265</v>
      </c>
      <c r="F134" s="4" t="s">
        <v>38</v>
      </c>
      <c r="G134" s="16">
        <v>242619</v>
      </c>
      <c r="H134" s="16">
        <v>350035</v>
      </c>
      <c r="I134" s="16">
        <v>70698</v>
      </c>
      <c r="J134" s="16">
        <v>29095</v>
      </c>
      <c r="K134" s="16">
        <v>20355</v>
      </c>
      <c r="L134" s="16">
        <v>3531</v>
      </c>
      <c r="M134" s="13">
        <f t="shared" si="6"/>
        <v>716333</v>
      </c>
    </row>
    <row r="135" spans="1:13" x14ac:dyDescent="0.2">
      <c r="A135" s="13" t="str">
        <f t="shared" si="7"/>
        <v>Løbende priser (1.000 kr.)</v>
      </c>
      <c r="B135" s="13" t="str">
        <f t="shared" si="7"/>
        <v>I alt (netto)</v>
      </c>
      <c r="C135" s="13" t="str">
        <f t="shared" si="7"/>
        <v>1 Driftskonti</v>
      </c>
      <c r="D135" s="36" t="str">
        <f t="shared" si="7"/>
        <v>2021</v>
      </c>
      <c r="E135" s="3">
        <v>269</v>
      </c>
      <c r="F135" s="4" t="s">
        <v>39</v>
      </c>
      <c r="G135" s="16">
        <v>49003</v>
      </c>
      <c r="H135" s="16">
        <v>81298</v>
      </c>
      <c r="I135" s="16">
        <v>20154</v>
      </c>
      <c r="J135" s="16">
        <v>10717</v>
      </c>
      <c r="K135" s="16">
        <v>7548</v>
      </c>
      <c r="L135" s="16">
        <v>521</v>
      </c>
      <c r="M135" s="13">
        <f t="shared" si="6"/>
        <v>169241</v>
      </c>
    </row>
    <row r="136" spans="1:13" x14ac:dyDescent="0.2">
      <c r="A136" s="13" t="str">
        <f t="shared" si="7"/>
        <v>Løbende priser (1.000 kr.)</v>
      </c>
      <c r="B136" s="13" t="str">
        <f t="shared" si="7"/>
        <v>I alt (netto)</v>
      </c>
      <c r="C136" s="13" t="str">
        <f t="shared" si="7"/>
        <v>1 Driftskonti</v>
      </c>
      <c r="D136" s="36" t="str">
        <f t="shared" si="7"/>
        <v>2021</v>
      </c>
      <c r="E136" s="3">
        <v>270</v>
      </c>
      <c r="F136" s="4" t="s">
        <v>27</v>
      </c>
      <c r="G136" s="16">
        <v>75326</v>
      </c>
      <c r="H136" s="16">
        <v>234279</v>
      </c>
      <c r="I136" s="16">
        <v>60627</v>
      </c>
      <c r="J136" s="16">
        <v>20329</v>
      </c>
      <c r="K136" s="16">
        <v>20143</v>
      </c>
      <c r="L136" s="16">
        <v>1632</v>
      </c>
      <c r="M136" s="13">
        <f t="shared" si="6"/>
        <v>412336</v>
      </c>
    </row>
    <row r="137" spans="1:13" x14ac:dyDescent="0.2">
      <c r="A137" s="13" t="str">
        <f t="shared" si="7"/>
        <v>Løbende priser (1.000 kr.)</v>
      </c>
      <c r="B137" s="13" t="str">
        <f t="shared" si="7"/>
        <v>I alt (netto)</v>
      </c>
      <c r="C137" s="13" t="str">
        <f t="shared" si="7"/>
        <v>1 Driftskonti</v>
      </c>
      <c r="D137" s="36" t="str">
        <f t="shared" si="7"/>
        <v>2021</v>
      </c>
      <c r="E137" s="3">
        <v>306</v>
      </c>
      <c r="F137" s="4" t="s">
        <v>46</v>
      </c>
      <c r="G137" s="16">
        <v>112047</v>
      </c>
      <c r="H137" s="16">
        <v>218376</v>
      </c>
      <c r="I137" s="16">
        <v>34799</v>
      </c>
      <c r="J137" s="16">
        <v>13206</v>
      </c>
      <c r="K137" s="16">
        <v>18823</v>
      </c>
      <c r="L137" s="16">
        <v>2459</v>
      </c>
      <c r="M137" s="13">
        <f t="shared" si="6"/>
        <v>399710</v>
      </c>
    </row>
    <row r="138" spans="1:13" x14ac:dyDescent="0.2">
      <c r="A138" s="13" t="str">
        <f t="shared" si="7"/>
        <v>Løbende priser (1.000 kr.)</v>
      </c>
      <c r="B138" s="13" t="str">
        <f t="shared" si="7"/>
        <v>I alt (netto)</v>
      </c>
      <c r="C138" s="13" t="str">
        <f t="shared" si="7"/>
        <v>1 Driftskonti</v>
      </c>
      <c r="D138" s="36" t="str">
        <f t="shared" si="7"/>
        <v>2021</v>
      </c>
      <c r="E138" s="3">
        <v>316</v>
      </c>
      <c r="F138" s="4" t="s">
        <v>42</v>
      </c>
      <c r="G138" s="16">
        <v>193081</v>
      </c>
      <c r="H138" s="16">
        <v>224688</v>
      </c>
      <c r="I138" s="16">
        <v>91667</v>
      </c>
      <c r="J138" s="16">
        <v>23423</v>
      </c>
      <c r="K138" s="16">
        <v>22459</v>
      </c>
      <c r="L138" s="16">
        <v>4077</v>
      </c>
      <c r="M138" s="13">
        <f t="shared" si="6"/>
        <v>559395</v>
      </c>
    </row>
    <row r="139" spans="1:13" x14ac:dyDescent="0.2">
      <c r="A139" s="13" t="str">
        <f t="shared" si="7"/>
        <v>Løbende priser (1.000 kr.)</v>
      </c>
      <c r="B139" s="13" t="str">
        <f t="shared" si="7"/>
        <v>I alt (netto)</v>
      </c>
      <c r="C139" s="13" t="str">
        <f t="shared" si="7"/>
        <v>1 Driftskonti</v>
      </c>
      <c r="D139" s="36" t="str">
        <f t="shared" si="7"/>
        <v>2021</v>
      </c>
      <c r="E139" s="3">
        <v>320</v>
      </c>
      <c r="F139" s="4" t="s">
        <v>40</v>
      </c>
      <c r="G139" s="16">
        <v>93942</v>
      </c>
      <c r="H139" s="16">
        <v>152046</v>
      </c>
      <c r="I139" s="16">
        <v>18257</v>
      </c>
      <c r="J139" s="16">
        <v>17073</v>
      </c>
      <c r="K139" s="16">
        <v>15025</v>
      </c>
      <c r="L139" s="16">
        <v>1627</v>
      </c>
      <c r="M139" s="13">
        <f t="shared" si="6"/>
        <v>297970</v>
      </c>
    </row>
    <row r="140" spans="1:13" x14ac:dyDescent="0.2">
      <c r="A140" s="13" t="str">
        <f t="shared" si="7"/>
        <v>Løbende priser (1.000 kr.)</v>
      </c>
      <c r="B140" s="13" t="str">
        <f t="shared" si="7"/>
        <v>I alt (netto)</v>
      </c>
      <c r="C140" s="13" t="str">
        <f t="shared" si="7"/>
        <v>1 Driftskonti</v>
      </c>
      <c r="D140" s="36" t="str">
        <f t="shared" si="7"/>
        <v>2021</v>
      </c>
      <c r="E140" s="3">
        <v>326</v>
      </c>
      <c r="F140" s="4" t="s">
        <v>43</v>
      </c>
      <c r="G140" s="16">
        <v>182049</v>
      </c>
      <c r="H140" s="16">
        <v>195012</v>
      </c>
      <c r="I140" s="16">
        <v>42951</v>
      </c>
      <c r="J140" s="16">
        <v>5396</v>
      </c>
      <c r="K140" s="16">
        <v>0</v>
      </c>
      <c r="L140" s="16">
        <v>2431</v>
      </c>
      <c r="M140" s="13">
        <f t="shared" si="6"/>
        <v>427839</v>
      </c>
    </row>
    <row r="141" spans="1:13" x14ac:dyDescent="0.2">
      <c r="A141" s="13" t="str">
        <f t="shared" si="7"/>
        <v>Løbende priser (1.000 kr.)</v>
      </c>
      <c r="B141" s="13" t="str">
        <f t="shared" si="7"/>
        <v>I alt (netto)</v>
      </c>
      <c r="C141" s="13" t="str">
        <f t="shared" si="7"/>
        <v>1 Driftskonti</v>
      </c>
      <c r="D141" s="36" t="str">
        <f t="shared" si="7"/>
        <v>2021</v>
      </c>
      <c r="E141" s="3">
        <v>329</v>
      </c>
      <c r="F141" s="4" t="s">
        <v>47</v>
      </c>
      <c r="G141" s="16">
        <v>94529</v>
      </c>
      <c r="H141" s="16">
        <v>142512</v>
      </c>
      <c r="I141" s="16">
        <v>20234</v>
      </c>
      <c r="J141" s="16">
        <v>4789</v>
      </c>
      <c r="K141" s="16">
        <v>9993</v>
      </c>
      <c r="L141" s="16">
        <v>828</v>
      </c>
      <c r="M141" s="13">
        <f t="shared" si="6"/>
        <v>272885</v>
      </c>
    </row>
    <row r="142" spans="1:13" x14ac:dyDescent="0.2">
      <c r="A142" s="13" t="str">
        <f t="shared" si="7"/>
        <v>Løbende priser (1.000 kr.)</v>
      </c>
      <c r="B142" s="13" t="str">
        <f t="shared" si="7"/>
        <v>I alt (netto)</v>
      </c>
      <c r="C142" s="13" t="str">
        <f t="shared" si="7"/>
        <v>1 Driftskonti</v>
      </c>
      <c r="D142" s="36" t="str">
        <f t="shared" si="7"/>
        <v>2021</v>
      </c>
      <c r="E142" s="3">
        <v>330</v>
      </c>
      <c r="F142" s="4" t="s">
        <v>48</v>
      </c>
      <c r="G142" s="16">
        <v>266299</v>
      </c>
      <c r="H142" s="16">
        <v>285615</v>
      </c>
      <c r="I142" s="16">
        <v>84950</v>
      </c>
      <c r="J142" s="16">
        <v>89184</v>
      </c>
      <c r="K142" s="16">
        <v>24120</v>
      </c>
      <c r="L142" s="16">
        <v>2192</v>
      </c>
      <c r="M142" s="13">
        <f t="shared" si="6"/>
        <v>752360</v>
      </c>
    </row>
    <row r="143" spans="1:13" x14ac:dyDescent="0.2">
      <c r="A143" s="13" t="str">
        <f t="shared" si="7"/>
        <v>Løbende priser (1.000 kr.)</v>
      </c>
      <c r="B143" s="13" t="str">
        <f t="shared" si="7"/>
        <v>I alt (netto)</v>
      </c>
      <c r="C143" s="13" t="str">
        <f t="shared" si="7"/>
        <v>1 Driftskonti</v>
      </c>
      <c r="D143" s="36" t="str">
        <f t="shared" si="7"/>
        <v>2021</v>
      </c>
      <c r="E143" s="3">
        <v>336</v>
      </c>
      <c r="F143" s="4" t="s">
        <v>50</v>
      </c>
      <c r="G143" s="16">
        <v>85036</v>
      </c>
      <c r="H143" s="16">
        <v>74729</v>
      </c>
      <c r="I143" s="16">
        <v>20440</v>
      </c>
      <c r="J143" s="16">
        <v>14866</v>
      </c>
      <c r="K143" s="16">
        <v>9829</v>
      </c>
      <c r="L143" s="16">
        <v>389</v>
      </c>
      <c r="M143" s="13">
        <f t="shared" si="6"/>
        <v>205289</v>
      </c>
    </row>
    <row r="144" spans="1:13" x14ac:dyDescent="0.2">
      <c r="A144" s="13" t="str">
        <f t="shared" si="7"/>
        <v>Løbende priser (1.000 kr.)</v>
      </c>
      <c r="B144" s="13" t="str">
        <f t="shared" si="7"/>
        <v>I alt (netto)</v>
      </c>
      <c r="C144" s="13" t="str">
        <f t="shared" si="7"/>
        <v>1 Driftskonti</v>
      </c>
      <c r="D144" s="36" t="str">
        <f t="shared" si="7"/>
        <v>2021</v>
      </c>
      <c r="E144" s="3">
        <v>340</v>
      </c>
      <c r="F144" s="4" t="s">
        <v>49</v>
      </c>
      <c r="G144" s="16">
        <v>88032</v>
      </c>
      <c r="H144" s="16">
        <v>125397</v>
      </c>
      <c r="I144" s="16">
        <v>24621</v>
      </c>
      <c r="J144" s="16">
        <v>16446</v>
      </c>
      <c r="K144" s="16">
        <v>7701</v>
      </c>
      <c r="L144" s="16">
        <v>1308</v>
      </c>
      <c r="M144" s="13">
        <f t="shared" si="6"/>
        <v>263505</v>
      </c>
    </row>
    <row r="145" spans="1:13" x14ac:dyDescent="0.2">
      <c r="A145" s="13" t="str">
        <f t="shared" si="7"/>
        <v>Løbende priser (1.000 kr.)</v>
      </c>
      <c r="B145" s="13" t="str">
        <f t="shared" si="7"/>
        <v>I alt (netto)</v>
      </c>
      <c r="C145" s="13" t="str">
        <f t="shared" si="7"/>
        <v>1 Driftskonti</v>
      </c>
      <c r="D145" s="36" t="str">
        <f t="shared" si="7"/>
        <v>2021</v>
      </c>
      <c r="E145" s="3">
        <v>350</v>
      </c>
      <c r="F145" s="4" t="s">
        <v>37</v>
      </c>
      <c r="G145" s="16">
        <v>53778</v>
      </c>
      <c r="H145" s="16">
        <v>105580</v>
      </c>
      <c r="I145" s="16">
        <v>24954</v>
      </c>
      <c r="J145" s="16">
        <v>6634</v>
      </c>
      <c r="K145" s="16">
        <v>6451</v>
      </c>
      <c r="L145" s="16">
        <v>1551</v>
      </c>
      <c r="M145" s="13">
        <f t="shared" si="6"/>
        <v>198948</v>
      </c>
    </row>
    <row r="146" spans="1:13" x14ac:dyDescent="0.2">
      <c r="A146" s="13" t="str">
        <f t="shared" si="7"/>
        <v>Løbende priser (1.000 kr.)</v>
      </c>
      <c r="B146" s="13" t="str">
        <f t="shared" si="7"/>
        <v>I alt (netto)</v>
      </c>
      <c r="C146" s="13" t="str">
        <f t="shared" si="7"/>
        <v>1 Driftskonti</v>
      </c>
      <c r="D146" s="36" t="str">
        <f t="shared" si="7"/>
        <v>2021</v>
      </c>
      <c r="E146" s="3">
        <v>360</v>
      </c>
      <c r="F146" s="4" t="s">
        <v>44</v>
      </c>
      <c r="G146" s="16">
        <v>134790</v>
      </c>
      <c r="H146" s="16">
        <v>269115</v>
      </c>
      <c r="I146" s="16">
        <v>99034</v>
      </c>
      <c r="J146" s="16">
        <v>8515</v>
      </c>
      <c r="K146" s="16">
        <v>16569</v>
      </c>
      <c r="L146" s="16">
        <v>1215</v>
      </c>
      <c r="M146" s="13">
        <f t="shared" si="6"/>
        <v>529238</v>
      </c>
    </row>
    <row r="147" spans="1:13" x14ac:dyDescent="0.2">
      <c r="A147" s="13" t="str">
        <f t="shared" si="7"/>
        <v>Løbende priser (1.000 kr.)</v>
      </c>
      <c r="B147" s="13" t="str">
        <f t="shared" si="7"/>
        <v>I alt (netto)</v>
      </c>
      <c r="C147" s="13" t="str">
        <f t="shared" si="7"/>
        <v>1 Driftskonti</v>
      </c>
      <c r="D147" s="36" t="str">
        <f t="shared" si="7"/>
        <v>2021</v>
      </c>
      <c r="E147" s="3">
        <v>370</v>
      </c>
      <c r="F147" s="4" t="s">
        <v>45</v>
      </c>
      <c r="G147" s="16">
        <v>269153</v>
      </c>
      <c r="H147" s="16">
        <v>342504</v>
      </c>
      <c r="I147" s="16">
        <v>75083</v>
      </c>
      <c r="J147" s="16">
        <v>1654</v>
      </c>
      <c r="K147" s="16">
        <v>31443</v>
      </c>
      <c r="L147" s="16">
        <v>2463</v>
      </c>
      <c r="M147" s="13">
        <f t="shared" si="6"/>
        <v>722300</v>
      </c>
    </row>
    <row r="148" spans="1:13" x14ac:dyDescent="0.2">
      <c r="A148" s="13" t="str">
        <f t="shared" si="7"/>
        <v>Løbende priser (1.000 kr.)</v>
      </c>
      <c r="B148" s="13" t="str">
        <f t="shared" si="7"/>
        <v>I alt (netto)</v>
      </c>
      <c r="C148" s="13" t="str">
        <f t="shared" si="7"/>
        <v>1 Driftskonti</v>
      </c>
      <c r="D148" s="36" t="str">
        <f t="shared" si="7"/>
        <v>2021</v>
      </c>
      <c r="E148" s="3">
        <v>376</v>
      </c>
      <c r="F148" s="4" t="s">
        <v>41</v>
      </c>
      <c r="G148" s="16">
        <v>194948</v>
      </c>
      <c r="H148" s="16">
        <v>235725</v>
      </c>
      <c r="I148" s="16">
        <v>156364</v>
      </c>
      <c r="J148" s="16">
        <v>34711</v>
      </c>
      <c r="K148" s="16">
        <v>32724</v>
      </c>
      <c r="L148" s="16">
        <v>1945</v>
      </c>
      <c r="M148" s="13">
        <f t="shared" si="6"/>
        <v>656417</v>
      </c>
    </row>
    <row r="149" spans="1:13" x14ac:dyDescent="0.2">
      <c r="A149" s="13" t="str">
        <f t="shared" si="7"/>
        <v>Løbende priser (1.000 kr.)</v>
      </c>
      <c r="B149" s="13" t="str">
        <f t="shared" si="7"/>
        <v>I alt (netto)</v>
      </c>
      <c r="C149" s="13" t="str">
        <f t="shared" si="7"/>
        <v>1 Driftskonti</v>
      </c>
      <c r="D149" s="36" t="str">
        <f t="shared" si="7"/>
        <v>2021</v>
      </c>
      <c r="E149" s="3">
        <v>390</v>
      </c>
      <c r="F149" s="4" t="s">
        <v>51</v>
      </c>
      <c r="G149" s="16">
        <v>179348</v>
      </c>
      <c r="H149" s="16">
        <v>232451</v>
      </c>
      <c r="I149" s="16">
        <v>39649</v>
      </c>
      <c r="J149" s="16">
        <v>22588</v>
      </c>
      <c r="K149" s="16">
        <v>22100</v>
      </c>
      <c r="L149" s="16">
        <v>3414</v>
      </c>
      <c r="M149" s="13">
        <f t="shared" si="6"/>
        <v>499550</v>
      </c>
    </row>
    <row r="150" spans="1:13" x14ac:dyDescent="0.2">
      <c r="A150" s="13" t="str">
        <f t="shared" si="7"/>
        <v>Løbende priser (1.000 kr.)</v>
      </c>
      <c r="B150" s="13" t="str">
        <f t="shared" si="7"/>
        <v>I alt (netto)</v>
      </c>
      <c r="C150" s="13" t="str">
        <f t="shared" si="7"/>
        <v>1 Driftskonti</v>
      </c>
      <c r="D150" s="36" t="str">
        <f t="shared" si="7"/>
        <v>2021</v>
      </c>
      <c r="E150" s="3">
        <v>400</v>
      </c>
      <c r="F150" s="4" t="s">
        <v>33</v>
      </c>
      <c r="G150" s="16">
        <v>117595</v>
      </c>
      <c r="H150" s="16">
        <v>241242</v>
      </c>
      <c r="I150" s="16">
        <v>80380</v>
      </c>
      <c r="J150" s="16">
        <v>40820</v>
      </c>
      <c r="K150" s="16">
        <v>18474</v>
      </c>
      <c r="L150" s="16">
        <v>2446</v>
      </c>
      <c r="M150" s="13">
        <f t="shared" si="6"/>
        <v>500957</v>
      </c>
    </row>
    <row r="151" spans="1:13" x14ac:dyDescent="0.2">
      <c r="A151" s="13" t="str">
        <f t="shared" si="7"/>
        <v>Løbende priser (1.000 kr.)</v>
      </c>
      <c r="B151" s="13" t="str">
        <f t="shared" si="7"/>
        <v>I alt (netto)</v>
      </c>
      <c r="C151" s="13" t="str">
        <f t="shared" si="7"/>
        <v>1 Driftskonti</v>
      </c>
      <c r="D151" s="36" t="str">
        <f t="shared" si="7"/>
        <v>2021</v>
      </c>
      <c r="E151" s="3">
        <v>410</v>
      </c>
      <c r="F151" s="4" t="s">
        <v>56</v>
      </c>
      <c r="G151" s="16">
        <v>96771</v>
      </c>
      <c r="H151" s="16">
        <v>174676</v>
      </c>
      <c r="I151" s="16">
        <v>50588</v>
      </c>
      <c r="J151" s="16">
        <v>11775</v>
      </c>
      <c r="K151" s="16">
        <v>6818</v>
      </c>
      <c r="L151" s="16">
        <v>1448</v>
      </c>
      <c r="M151" s="13">
        <f t="shared" si="6"/>
        <v>342076</v>
      </c>
    </row>
    <row r="152" spans="1:13" x14ac:dyDescent="0.2">
      <c r="A152" s="13" t="str">
        <f t="shared" si="7"/>
        <v>Løbende priser (1.000 kr.)</v>
      </c>
      <c r="B152" s="13" t="str">
        <f t="shared" si="7"/>
        <v>I alt (netto)</v>
      </c>
      <c r="C152" s="13" t="str">
        <f t="shared" si="7"/>
        <v>1 Driftskonti</v>
      </c>
      <c r="D152" s="36" t="str">
        <f t="shared" si="7"/>
        <v>2021</v>
      </c>
      <c r="E152" s="3">
        <v>420</v>
      </c>
      <c r="F152" s="4" t="s">
        <v>52</v>
      </c>
      <c r="G152" s="16">
        <v>102080</v>
      </c>
      <c r="H152" s="16">
        <v>154635</v>
      </c>
      <c r="I152" s="16">
        <v>28327</v>
      </c>
      <c r="J152" s="16">
        <v>31866</v>
      </c>
      <c r="K152" s="16">
        <v>15503</v>
      </c>
      <c r="L152" s="16">
        <v>2993</v>
      </c>
      <c r="M152" s="13">
        <f t="shared" si="6"/>
        <v>335404</v>
      </c>
    </row>
    <row r="153" spans="1:13" x14ac:dyDescent="0.2">
      <c r="A153" s="13" t="str">
        <f t="shared" si="7"/>
        <v>Løbende priser (1.000 kr.)</v>
      </c>
      <c r="B153" s="13" t="str">
        <f t="shared" si="7"/>
        <v>I alt (netto)</v>
      </c>
      <c r="C153" s="13" t="str">
        <f t="shared" si="7"/>
        <v>1 Driftskonti</v>
      </c>
      <c r="D153" s="36" t="str">
        <f t="shared" si="7"/>
        <v>2021</v>
      </c>
      <c r="E153" s="3">
        <v>430</v>
      </c>
      <c r="F153" s="4" t="s">
        <v>53</v>
      </c>
      <c r="G153" s="16">
        <v>129388</v>
      </c>
      <c r="H153" s="16">
        <v>196195</v>
      </c>
      <c r="I153" s="16">
        <v>88612</v>
      </c>
      <c r="J153" s="16">
        <v>21134</v>
      </c>
      <c r="K153" s="16">
        <v>28770</v>
      </c>
      <c r="L153" s="16">
        <v>2705</v>
      </c>
      <c r="M153" s="13">
        <f t="shared" si="6"/>
        <v>466804</v>
      </c>
    </row>
    <row r="154" spans="1:13" x14ac:dyDescent="0.2">
      <c r="A154" s="13" t="str">
        <f t="shared" si="7"/>
        <v>Løbende priser (1.000 kr.)</v>
      </c>
      <c r="B154" s="13" t="str">
        <f t="shared" si="7"/>
        <v>I alt (netto)</v>
      </c>
      <c r="C154" s="13" t="str">
        <f t="shared" si="7"/>
        <v>1 Driftskonti</v>
      </c>
      <c r="D154" s="36" t="str">
        <f t="shared" si="7"/>
        <v>2021</v>
      </c>
      <c r="E154" s="3">
        <v>440</v>
      </c>
      <c r="F154" s="4" t="s">
        <v>54</v>
      </c>
      <c r="G154" s="16">
        <v>60307</v>
      </c>
      <c r="H154" s="16">
        <v>131685</v>
      </c>
      <c r="I154" s="16">
        <v>44507</v>
      </c>
      <c r="J154" s="16">
        <v>8652</v>
      </c>
      <c r="K154" s="16">
        <v>14842</v>
      </c>
      <c r="L154" s="16">
        <v>1095</v>
      </c>
      <c r="M154" s="13">
        <f t="shared" si="6"/>
        <v>261088</v>
      </c>
    </row>
    <row r="155" spans="1:13" x14ac:dyDescent="0.2">
      <c r="A155" s="13" t="str">
        <f t="shared" si="7"/>
        <v>Løbende priser (1.000 kr.)</v>
      </c>
      <c r="B155" s="13" t="str">
        <f t="shared" si="7"/>
        <v>I alt (netto)</v>
      </c>
      <c r="C155" s="13" t="str">
        <f t="shared" si="7"/>
        <v>1 Driftskonti</v>
      </c>
      <c r="D155" s="36" t="str">
        <f t="shared" si="7"/>
        <v>2021</v>
      </c>
      <c r="E155" s="3">
        <v>450</v>
      </c>
      <c r="F155" s="4" t="s">
        <v>58</v>
      </c>
      <c r="G155" s="16">
        <v>80759</v>
      </c>
      <c r="H155" s="16">
        <v>102055</v>
      </c>
      <c r="I155" s="16">
        <v>58153</v>
      </c>
      <c r="J155" s="16">
        <v>34887</v>
      </c>
      <c r="K155" s="16">
        <v>18148</v>
      </c>
      <c r="L155" s="16">
        <v>1427</v>
      </c>
      <c r="M155" s="13">
        <f t="shared" si="6"/>
        <v>295429</v>
      </c>
    </row>
    <row r="156" spans="1:13" x14ac:dyDescent="0.2">
      <c r="A156" s="13" t="str">
        <f t="shared" si="7"/>
        <v>Løbende priser (1.000 kr.)</v>
      </c>
      <c r="B156" s="13" t="str">
        <f t="shared" si="7"/>
        <v>I alt (netto)</v>
      </c>
      <c r="C156" s="13" t="str">
        <f t="shared" si="7"/>
        <v>1 Driftskonti</v>
      </c>
      <c r="D156" s="36" t="str">
        <f t="shared" si="7"/>
        <v>2021</v>
      </c>
      <c r="E156" s="3">
        <v>461</v>
      </c>
      <c r="F156" s="4" t="s">
        <v>59</v>
      </c>
      <c r="G156" s="16">
        <v>442466</v>
      </c>
      <c r="H156" s="16">
        <v>618031</v>
      </c>
      <c r="I156" s="16">
        <v>215035</v>
      </c>
      <c r="J156" s="16">
        <v>59276</v>
      </c>
      <c r="K156" s="16">
        <v>82295</v>
      </c>
      <c r="L156" s="16">
        <v>7850</v>
      </c>
      <c r="M156" s="13">
        <f t="shared" si="6"/>
        <v>1424953</v>
      </c>
    </row>
    <row r="157" spans="1:13" x14ac:dyDescent="0.2">
      <c r="A157" s="13" t="str">
        <f t="shared" si="7"/>
        <v>Løbende priser (1.000 kr.)</v>
      </c>
      <c r="B157" s="13" t="str">
        <f t="shared" si="7"/>
        <v>I alt (netto)</v>
      </c>
      <c r="C157" s="13" t="str">
        <f t="shared" si="7"/>
        <v>1 Driftskonti</v>
      </c>
      <c r="D157" s="36" t="str">
        <f t="shared" si="7"/>
        <v>2021</v>
      </c>
      <c r="E157" s="3">
        <v>479</v>
      </c>
      <c r="F157" s="4" t="s">
        <v>60</v>
      </c>
      <c r="G157" s="16">
        <v>159377</v>
      </c>
      <c r="H157" s="16">
        <v>287202</v>
      </c>
      <c r="I157" s="16">
        <v>93998</v>
      </c>
      <c r="J157" s="16">
        <v>21690</v>
      </c>
      <c r="K157" s="16">
        <v>18102</v>
      </c>
      <c r="L157" s="16">
        <v>2852</v>
      </c>
      <c r="M157" s="13">
        <f t="shared" si="6"/>
        <v>583221</v>
      </c>
    </row>
    <row r="158" spans="1:13" x14ac:dyDescent="0.2">
      <c r="A158" s="13" t="str">
        <f t="shared" si="7"/>
        <v>Løbende priser (1.000 kr.)</v>
      </c>
      <c r="B158" s="13" t="str">
        <f t="shared" si="7"/>
        <v>I alt (netto)</v>
      </c>
      <c r="C158" s="13" t="str">
        <f t="shared" si="7"/>
        <v>1 Driftskonti</v>
      </c>
      <c r="D158" s="36" t="str">
        <f t="shared" si="7"/>
        <v>2021</v>
      </c>
      <c r="E158" s="3">
        <v>480</v>
      </c>
      <c r="F158" s="4" t="s">
        <v>57</v>
      </c>
      <c r="G158" s="16">
        <v>84027</v>
      </c>
      <c r="H158" s="16">
        <v>121308</v>
      </c>
      <c r="I158" s="16">
        <v>20657</v>
      </c>
      <c r="J158" s="16">
        <v>11181</v>
      </c>
      <c r="K158" s="16">
        <v>7388</v>
      </c>
      <c r="L158" s="16">
        <v>2075</v>
      </c>
      <c r="M158" s="13">
        <f t="shared" si="6"/>
        <v>246636</v>
      </c>
    </row>
    <row r="159" spans="1:13" x14ac:dyDescent="0.2">
      <c r="A159" s="13" t="str">
        <f t="shared" si="7"/>
        <v>Løbende priser (1.000 kr.)</v>
      </c>
      <c r="B159" s="13" t="str">
        <f t="shared" si="7"/>
        <v>I alt (netto)</v>
      </c>
      <c r="C159" s="13" t="str">
        <f t="shared" si="7"/>
        <v>1 Driftskonti</v>
      </c>
      <c r="D159" s="36" t="str">
        <f t="shared" si="7"/>
        <v>2021</v>
      </c>
      <c r="E159" s="3">
        <v>482</v>
      </c>
      <c r="F159" s="4" t="s">
        <v>55</v>
      </c>
      <c r="G159" s="16">
        <v>66150</v>
      </c>
      <c r="H159" s="16">
        <v>107642</v>
      </c>
      <c r="I159" s="16">
        <v>32622</v>
      </c>
      <c r="J159" s="16">
        <v>11334</v>
      </c>
      <c r="K159" s="16">
        <v>8006</v>
      </c>
      <c r="L159" s="16">
        <v>427</v>
      </c>
      <c r="M159" s="13">
        <f t="shared" si="6"/>
        <v>226181</v>
      </c>
    </row>
    <row r="160" spans="1:13" x14ac:dyDescent="0.2">
      <c r="A160" s="13" t="str">
        <f t="shared" si="7"/>
        <v>Løbende priser (1.000 kr.)</v>
      </c>
      <c r="B160" s="13" t="str">
        <f t="shared" si="7"/>
        <v>I alt (netto)</v>
      </c>
      <c r="C160" s="13" t="str">
        <f t="shared" si="7"/>
        <v>1 Driftskonti</v>
      </c>
      <c r="D160" s="36" t="str">
        <f t="shared" si="7"/>
        <v>2021</v>
      </c>
      <c r="E160" s="3">
        <v>492</v>
      </c>
      <c r="F160" s="4" t="s">
        <v>61</v>
      </c>
      <c r="G160" s="16">
        <v>18287</v>
      </c>
      <c r="H160" s="16">
        <v>62891</v>
      </c>
      <c r="I160" s="16">
        <v>11821</v>
      </c>
      <c r="J160" s="16">
        <v>2969</v>
      </c>
      <c r="K160" s="16">
        <v>4868</v>
      </c>
      <c r="L160" s="16">
        <v>144</v>
      </c>
      <c r="M160" s="13">
        <f t="shared" si="6"/>
        <v>100980</v>
      </c>
    </row>
    <row r="161" spans="1:13" x14ac:dyDescent="0.2">
      <c r="A161" s="13" t="str">
        <f t="shared" si="7"/>
        <v>Løbende priser (1.000 kr.)</v>
      </c>
      <c r="B161" s="13" t="str">
        <f t="shared" si="7"/>
        <v>I alt (netto)</v>
      </c>
      <c r="C161" s="13" t="str">
        <f t="shared" si="7"/>
        <v>1 Driftskonti</v>
      </c>
      <c r="D161" s="36" t="str">
        <f t="shared" si="7"/>
        <v>2021</v>
      </c>
      <c r="E161" s="3">
        <v>510</v>
      </c>
      <c r="F161" s="4" t="s">
        <v>66</v>
      </c>
      <c r="G161" s="16">
        <v>154393</v>
      </c>
      <c r="H161" s="16">
        <v>222751</v>
      </c>
      <c r="I161" s="16">
        <v>94197</v>
      </c>
      <c r="J161" s="16">
        <v>11772</v>
      </c>
      <c r="K161" s="16">
        <v>27311</v>
      </c>
      <c r="L161" s="16">
        <v>1774</v>
      </c>
      <c r="M161" s="13">
        <f t="shared" si="6"/>
        <v>512198</v>
      </c>
    </row>
    <row r="162" spans="1:13" x14ac:dyDescent="0.2">
      <c r="A162" s="13" t="str">
        <f t="shared" si="7"/>
        <v>Løbende priser (1.000 kr.)</v>
      </c>
      <c r="B162" s="13" t="str">
        <f t="shared" si="7"/>
        <v>I alt (netto)</v>
      </c>
      <c r="C162" s="13" t="str">
        <f t="shared" si="7"/>
        <v>1 Driftskonti</v>
      </c>
      <c r="D162" s="36" t="str">
        <f t="shared" si="7"/>
        <v>2021</v>
      </c>
      <c r="E162" s="3">
        <v>530</v>
      </c>
      <c r="F162" s="4" t="s">
        <v>62</v>
      </c>
      <c r="G162" s="16">
        <v>37960</v>
      </c>
      <c r="H162" s="16">
        <v>159510</v>
      </c>
      <c r="I162" s="16">
        <v>29022</v>
      </c>
      <c r="J162" s="16">
        <v>1366</v>
      </c>
      <c r="K162" s="16">
        <v>18280</v>
      </c>
      <c r="L162" s="16">
        <v>853</v>
      </c>
      <c r="M162" s="13">
        <f t="shared" si="6"/>
        <v>246991</v>
      </c>
    </row>
    <row r="163" spans="1:13" x14ac:dyDescent="0.2">
      <c r="A163" s="13" t="str">
        <f t="shared" si="7"/>
        <v>Løbende priser (1.000 kr.)</v>
      </c>
      <c r="B163" s="13" t="str">
        <f t="shared" si="7"/>
        <v>I alt (netto)</v>
      </c>
      <c r="C163" s="13" t="str">
        <f t="shared" si="7"/>
        <v>1 Driftskonti</v>
      </c>
      <c r="D163" s="36" t="str">
        <f t="shared" si="7"/>
        <v>2021</v>
      </c>
      <c r="E163" s="3">
        <v>540</v>
      </c>
      <c r="F163" s="4" t="s">
        <v>68</v>
      </c>
      <c r="G163" s="16">
        <v>190020</v>
      </c>
      <c r="H163" s="16">
        <v>349751</v>
      </c>
      <c r="I163" s="16">
        <v>163943</v>
      </c>
      <c r="J163" s="16">
        <v>27029</v>
      </c>
      <c r="K163" s="16">
        <v>35804</v>
      </c>
      <c r="L163" s="16">
        <v>3477</v>
      </c>
      <c r="M163" s="13">
        <f t="shared" si="6"/>
        <v>770024</v>
      </c>
    </row>
    <row r="164" spans="1:13" x14ac:dyDescent="0.2">
      <c r="A164" s="13" t="str">
        <f t="shared" si="7"/>
        <v>Løbende priser (1.000 kr.)</v>
      </c>
      <c r="B164" s="13" t="str">
        <f t="shared" si="7"/>
        <v>I alt (netto)</v>
      </c>
      <c r="C164" s="13" t="str">
        <f t="shared" si="7"/>
        <v>1 Driftskonti</v>
      </c>
      <c r="D164" s="36" t="str">
        <f t="shared" si="7"/>
        <v>2021</v>
      </c>
      <c r="E164" s="3">
        <v>550</v>
      </c>
      <c r="F164" s="4" t="s">
        <v>69</v>
      </c>
      <c r="G164" s="16">
        <v>102563</v>
      </c>
      <c r="H164" s="16">
        <v>165762</v>
      </c>
      <c r="I164" s="16">
        <v>39537</v>
      </c>
      <c r="J164" s="16">
        <v>26722</v>
      </c>
      <c r="K164" s="16">
        <v>17455</v>
      </c>
      <c r="L164" s="16">
        <v>2339</v>
      </c>
      <c r="M164" s="13">
        <f t="shared" si="6"/>
        <v>354378</v>
      </c>
    </row>
    <row r="165" spans="1:13" x14ac:dyDescent="0.2">
      <c r="A165" s="13" t="str">
        <f t="shared" si="7"/>
        <v>Løbende priser (1.000 kr.)</v>
      </c>
      <c r="B165" s="13" t="str">
        <f t="shared" si="7"/>
        <v>I alt (netto)</v>
      </c>
      <c r="C165" s="13" t="str">
        <f t="shared" si="7"/>
        <v>1 Driftskonti</v>
      </c>
      <c r="D165" s="36" t="str">
        <f t="shared" si="7"/>
        <v>2021</v>
      </c>
      <c r="E165" s="3">
        <v>561</v>
      </c>
      <c r="F165" s="4" t="s">
        <v>63</v>
      </c>
      <c r="G165" s="16">
        <v>248232</v>
      </c>
      <c r="H165" s="16">
        <v>542043</v>
      </c>
      <c r="I165" s="16">
        <v>167130</v>
      </c>
      <c r="J165" s="16">
        <v>12952</v>
      </c>
      <c r="K165" s="16">
        <v>68006</v>
      </c>
      <c r="L165" s="16">
        <v>4624</v>
      </c>
      <c r="M165" s="13">
        <f t="shared" si="6"/>
        <v>1042987</v>
      </c>
    </row>
    <row r="166" spans="1:13" x14ac:dyDescent="0.2">
      <c r="A166" s="13" t="str">
        <f t="shared" si="7"/>
        <v>Løbende priser (1.000 kr.)</v>
      </c>
      <c r="B166" s="13" t="str">
        <f t="shared" si="7"/>
        <v>I alt (netto)</v>
      </c>
      <c r="C166" s="13" t="str">
        <f t="shared" si="7"/>
        <v>1 Driftskonti</v>
      </c>
      <c r="D166" s="36" t="str">
        <f t="shared" si="7"/>
        <v>2021</v>
      </c>
      <c r="E166" s="3">
        <v>563</v>
      </c>
      <c r="F166" s="4" t="s">
        <v>64</v>
      </c>
      <c r="G166" s="16">
        <v>12188</v>
      </c>
      <c r="H166" s="16">
        <v>17898</v>
      </c>
      <c r="I166" s="16">
        <v>5607</v>
      </c>
      <c r="J166" s="16">
        <v>3919</v>
      </c>
      <c r="K166" s="16">
        <v>2427</v>
      </c>
      <c r="L166" s="16">
        <v>143</v>
      </c>
      <c r="M166" s="13">
        <f t="shared" si="6"/>
        <v>42182</v>
      </c>
    </row>
    <row r="167" spans="1:13" x14ac:dyDescent="0.2">
      <c r="A167" s="13" t="str">
        <f t="shared" si="7"/>
        <v>Løbende priser (1.000 kr.)</v>
      </c>
      <c r="B167" s="13" t="str">
        <f t="shared" si="7"/>
        <v>I alt (netto)</v>
      </c>
      <c r="C167" s="13" t="str">
        <f t="shared" si="7"/>
        <v>1 Driftskonti</v>
      </c>
      <c r="D167" s="36" t="str">
        <f t="shared" si="7"/>
        <v>2021</v>
      </c>
      <c r="E167" s="3">
        <v>573</v>
      </c>
      <c r="F167" s="4" t="s">
        <v>70</v>
      </c>
      <c r="G167" s="16">
        <v>118094</v>
      </c>
      <c r="H167" s="16">
        <v>237570</v>
      </c>
      <c r="I167" s="16">
        <v>46881</v>
      </c>
      <c r="J167" s="16">
        <v>20942</v>
      </c>
      <c r="K167" s="16">
        <v>28849</v>
      </c>
      <c r="L167" s="16">
        <v>1913</v>
      </c>
      <c r="M167" s="13">
        <f t="shared" si="6"/>
        <v>454249</v>
      </c>
    </row>
    <row r="168" spans="1:13" x14ac:dyDescent="0.2">
      <c r="A168" s="13" t="str">
        <f t="shared" si="7"/>
        <v>Løbende priser (1.000 kr.)</v>
      </c>
      <c r="B168" s="13" t="str">
        <f t="shared" si="7"/>
        <v>I alt (netto)</v>
      </c>
      <c r="C168" s="13" t="str">
        <f t="shared" si="7"/>
        <v>1 Driftskonti</v>
      </c>
      <c r="D168" s="36" t="str">
        <f t="shared" si="7"/>
        <v>2021</v>
      </c>
      <c r="E168" s="3">
        <v>575</v>
      </c>
      <c r="F168" s="4" t="s">
        <v>71</v>
      </c>
      <c r="G168" s="16">
        <v>130468</v>
      </c>
      <c r="H168" s="16">
        <v>143925</v>
      </c>
      <c r="I168" s="16">
        <v>38284</v>
      </c>
      <c r="J168" s="16">
        <v>43736</v>
      </c>
      <c r="K168" s="16">
        <v>23582</v>
      </c>
      <c r="L168" s="16">
        <v>1872</v>
      </c>
      <c r="M168" s="13">
        <f t="shared" si="6"/>
        <v>381867</v>
      </c>
    </row>
    <row r="169" spans="1:13" x14ac:dyDescent="0.2">
      <c r="A169" s="13" t="str">
        <f t="shared" si="7"/>
        <v>Løbende priser (1.000 kr.)</v>
      </c>
      <c r="B169" s="13" t="str">
        <f t="shared" si="7"/>
        <v>I alt (netto)</v>
      </c>
      <c r="C169" s="13" t="str">
        <f t="shared" si="7"/>
        <v>1 Driftskonti</v>
      </c>
      <c r="D169" s="36" t="str">
        <f t="shared" si="7"/>
        <v>2021</v>
      </c>
      <c r="E169" s="3">
        <v>580</v>
      </c>
      <c r="F169" s="4" t="s">
        <v>73</v>
      </c>
      <c r="G169" s="16">
        <v>167101</v>
      </c>
      <c r="H169" s="16">
        <v>244504</v>
      </c>
      <c r="I169" s="16">
        <v>91044</v>
      </c>
      <c r="J169" s="16">
        <v>4269</v>
      </c>
      <c r="K169" s="16">
        <v>43392</v>
      </c>
      <c r="L169" s="16">
        <v>2767</v>
      </c>
      <c r="M169" s="13">
        <f t="shared" si="6"/>
        <v>553077</v>
      </c>
    </row>
    <row r="170" spans="1:13" x14ac:dyDescent="0.2">
      <c r="A170" s="13" t="str">
        <f t="shared" si="7"/>
        <v>Løbende priser (1.000 kr.)</v>
      </c>
      <c r="B170" s="13" t="str">
        <f t="shared" si="7"/>
        <v>I alt (netto)</v>
      </c>
      <c r="C170" s="13" t="str">
        <f t="shared" si="7"/>
        <v>1 Driftskonti</v>
      </c>
      <c r="D170" s="36" t="str">
        <f t="shared" ref="D170:D202" si="8">D169</f>
        <v>2021</v>
      </c>
      <c r="E170" s="3">
        <v>607</v>
      </c>
      <c r="F170" s="4" t="s">
        <v>65</v>
      </c>
      <c r="G170" s="16">
        <v>146871</v>
      </c>
      <c r="H170" s="16">
        <v>238917</v>
      </c>
      <c r="I170" s="16">
        <v>61682</v>
      </c>
      <c r="J170" s="16">
        <v>35020</v>
      </c>
      <c r="K170" s="16">
        <v>15870</v>
      </c>
      <c r="L170" s="16">
        <v>3039</v>
      </c>
      <c r="M170" s="13">
        <f t="shared" ref="M170:M202" si="9">SUM(G170:L170)</f>
        <v>501399</v>
      </c>
    </row>
    <row r="171" spans="1:13" x14ac:dyDescent="0.2">
      <c r="A171" s="13" t="str">
        <f t="shared" ref="A171:C202" si="10">A170</f>
        <v>Løbende priser (1.000 kr.)</v>
      </c>
      <c r="B171" s="13" t="str">
        <f t="shared" si="10"/>
        <v>I alt (netto)</v>
      </c>
      <c r="C171" s="13" t="str">
        <f t="shared" si="10"/>
        <v>1 Driftskonti</v>
      </c>
      <c r="D171" s="36" t="str">
        <f t="shared" si="8"/>
        <v>2021</v>
      </c>
      <c r="E171" s="3">
        <v>615</v>
      </c>
      <c r="F171" s="4" t="s">
        <v>76</v>
      </c>
      <c r="G171" s="16">
        <v>176855</v>
      </c>
      <c r="H171" s="16">
        <v>347213</v>
      </c>
      <c r="I171" s="16">
        <v>116938</v>
      </c>
      <c r="J171" s="16">
        <v>14441</v>
      </c>
      <c r="K171" s="16">
        <v>39157</v>
      </c>
      <c r="L171" s="16">
        <v>2031</v>
      </c>
      <c r="M171" s="13">
        <f t="shared" si="9"/>
        <v>696635</v>
      </c>
    </row>
    <row r="172" spans="1:13" x14ac:dyDescent="0.2">
      <c r="A172" s="13" t="str">
        <f t="shared" si="10"/>
        <v>Løbende priser (1.000 kr.)</v>
      </c>
      <c r="B172" s="13" t="str">
        <f t="shared" si="10"/>
        <v>I alt (netto)</v>
      </c>
      <c r="C172" s="13" t="str">
        <f t="shared" si="10"/>
        <v>1 Driftskonti</v>
      </c>
      <c r="D172" s="36" t="str">
        <f t="shared" si="8"/>
        <v>2021</v>
      </c>
      <c r="E172" s="3">
        <v>621</v>
      </c>
      <c r="F172" s="4" t="s">
        <v>67</v>
      </c>
      <c r="G172" s="16">
        <v>174384</v>
      </c>
      <c r="H172" s="16">
        <v>334815</v>
      </c>
      <c r="I172" s="16">
        <v>137160</v>
      </c>
      <c r="J172" s="16">
        <v>46354</v>
      </c>
      <c r="K172" s="16">
        <v>28617</v>
      </c>
      <c r="L172" s="16">
        <v>3053</v>
      </c>
      <c r="M172" s="13">
        <f t="shared" si="9"/>
        <v>724383</v>
      </c>
    </row>
    <row r="173" spans="1:13" x14ac:dyDescent="0.2">
      <c r="A173" s="13" t="str">
        <f t="shared" si="10"/>
        <v>Løbende priser (1.000 kr.)</v>
      </c>
      <c r="B173" s="13" t="str">
        <f t="shared" si="10"/>
        <v>I alt (netto)</v>
      </c>
      <c r="C173" s="13" t="str">
        <f t="shared" si="10"/>
        <v>1 Driftskonti</v>
      </c>
      <c r="D173" s="36" t="str">
        <f t="shared" si="8"/>
        <v>2021</v>
      </c>
      <c r="E173" s="3">
        <v>630</v>
      </c>
      <c r="F173" s="4" t="s">
        <v>72</v>
      </c>
      <c r="G173" s="16">
        <v>203925</v>
      </c>
      <c r="H173" s="16">
        <v>358794</v>
      </c>
      <c r="I173" s="16">
        <v>145960</v>
      </c>
      <c r="J173" s="16">
        <v>53799</v>
      </c>
      <c r="K173" s="16">
        <v>33149</v>
      </c>
      <c r="L173" s="16">
        <v>3530</v>
      </c>
      <c r="M173" s="13">
        <f t="shared" si="9"/>
        <v>799157</v>
      </c>
    </row>
    <row r="174" spans="1:13" x14ac:dyDescent="0.2">
      <c r="A174" s="13" t="str">
        <f t="shared" si="10"/>
        <v>Løbende priser (1.000 kr.)</v>
      </c>
      <c r="B174" s="13" t="str">
        <f t="shared" si="10"/>
        <v>I alt (netto)</v>
      </c>
      <c r="C174" s="13" t="str">
        <f t="shared" si="10"/>
        <v>1 Driftskonti</v>
      </c>
      <c r="D174" s="36" t="str">
        <f t="shared" si="8"/>
        <v>2021</v>
      </c>
      <c r="E174" s="3">
        <v>657</v>
      </c>
      <c r="F174" s="4" t="s">
        <v>85</v>
      </c>
      <c r="G174" s="16">
        <v>143623</v>
      </c>
      <c r="H174" s="16">
        <v>293942</v>
      </c>
      <c r="I174" s="16">
        <v>77201</v>
      </c>
      <c r="J174" s="16">
        <v>92167</v>
      </c>
      <c r="K174" s="16">
        <v>24858</v>
      </c>
      <c r="L174" s="16">
        <v>1943</v>
      </c>
      <c r="M174" s="13">
        <f t="shared" si="9"/>
        <v>633734</v>
      </c>
    </row>
    <row r="175" spans="1:13" x14ac:dyDescent="0.2">
      <c r="A175" s="13" t="str">
        <f t="shared" si="10"/>
        <v>Løbende priser (1.000 kr.)</v>
      </c>
      <c r="B175" s="13" t="str">
        <f t="shared" si="10"/>
        <v>I alt (netto)</v>
      </c>
      <c r="C175" s="13" t="str">
        <f t="shared" si="10"/>
        <v>1 Driftskonti</v>
      </c>
      <c r="D175" s="36" t="str">
        <f t="shared" si="8"/>
        <v>2021</v>
      </c>
      <c r="E175" s="3">
        <v>661</v>
      </c>
      <c r="F175" s="4" t="s">
        <v>86</v>
      </c>
      <c r="G175" s="16">
        <v>118266</v>
      </c>
      <c r="H175" s="16">
        <v>244748</v>
      </c>
      <c r="I175" s="16">
        <v>54937</v>
      </c>
      <c r="J175" s="16">
        <v>13309</v>
      </c>
      <c r="K175" s="16">
        <v>30256</v>
      </c>
      <c r="L175" s="16">
        <v>2580</v>
      </c>
      <c r="M175" s="13">
        <f t="shared" si="9"/>
        <v>464096</v>
      </c>
    </row>
    <row r="176" spans="1:13" x14ac:dyDescent="0.2">
      <c r="A176" s="13" t="str">
        <f t="shared" si="10"/>
        <v>Løbende priser (1.000 kr.)</v>
      </c>
      <c r="B176" s="13" t="str">
        <f t="shared" si="10"/>
        <v>I alt (netto)</v>
      </c>
      <c r="C176" s="13" t="str">
        <f t="shared" si="10"/>
        <v>1 Driftskonti</v>
      </c>
      <c r="D176" s="36" t="str">
        <f t="shared" si="8"/>
        <v>2021</v>
      </c>
      <c r="E176" s="3">
        <v>665</v>
      </c>
      <c r="F176" s="4" t="s">
        <v>88</v>
      </c>
      <c r="G176" s="16">
        <v>45593</v>
      </c>
      <c r="H176" s="16">
        <v>89680</v>
      </c>
      <c r="I176" s="16">
        <v>29113</v>
      </c>
      <c r="J176" s="16">
        <v>10992</v>
      </c>
      <c r="K176" s="16">
        <v>6305</v>
      </c>
      <c r="L176" s="16">
        <v>933</v>
      </c>
      <c r="M176" s="13">
        <f t="shared" si="9"/>
        <v>182616</v>
      </c>
    </row>
    <row r="177" spans="1:13" x14ac:dyDescent="0.2">
      <c r="A177" s="13" t="str">
        <f t="shared" si="10"/>
        <v>Løbende priser (1.000 kr.)</v>
      </c>
      <c r="B177" s="13" t="str">
        <f t="shared" si="10"/>
        <v>I alt (netto)</v>
      </c>
      <c r="C177" s="13" t="str">
        <f t="shared" si="10"/>
        <v>1 Driftskonti</v>
      </c>
      <c r="D177" s="36" t="str">
        <f t="shared" si="8"/>
        <v>2021</v>
      </c>
      <c r="E177" s="3">
        <v>671</v>
      </c>
      <c r="F177" s="4" t="s">
        <v>91</v>
      </c>
      <c r="G177" s="16">
        <v>52601</v>
      </c>
      <c r="H177" s="16">
        <v>105462</v>
      </c>
      <c r="I177" s="16">
        <v>29785</v>
      </c>
      <c r="J177" s="16">
        <v>10112</v>
      </c>
      <c r="K177" s="16">
        <v>7739</v>
      </c>
      <c r="L177" s="16">
        <v>503</v>
      </c>
      <c r="M177" s="13">
        <f t="shared" si="9"/>
        <v>206202</v>
      </c>
    </row>
    <row r="178" spans="1:13" x14ac:dyDescent="0.2">
      <c r="A178" s="13" t="str">
        <f t="shared" si="10"/>
        <v>Løbende priser (1.000 kr.)</v>
      </c>
      <c r="B178" s="13" t="str">
        <f t="shared" si="10"/>
        <v>I alt (netto)</v>
      </c>
      <c r="C178" s="13" t="str">
        <f t="shared" si="10"/>
        <v>1 Driftskonti</v>
      </c>
      <c r="D178" s="36" t="str">
        <f t="shared" si="8"/>
        <v>2021</v>
      </c>
      <c r="E178" s="3">
        <v>706</v>
      </c>
      <c r="F178" s="4" t="s">
        <v>83</v>
      </c>
      <c r="G178" s="16">
        <v>131228</v>
      </c>
      <c r="H178" s="16">
        <v>162411</v>
      </c>
      <c r="I178" s="16">
        <v>59959</v>
      </c>
      <c r="J178" s="16">
        <v>12182</v>
      </c>
      <c r="K178" s="16">
        <v>12241</v>
      </c>
      <c r="L178" s="16">
        <v>3365</v>
      </c>
      <c r="M178" s="13">
        <f t="shared" si="9"/>
        <v>381386</v>
      </c>
    </row>
    <row r="179" spans="1:13" x14ac:dyDescent="0.2">
      <c r="A179" s="13" t="str">
        <f t="shared" si="10"/>
        <v>Løbende priser (1.000 kr.)</v>
      </c>
      <c r="B179" s="13" t="str">
        <f t="shared" si="10"/>
        <v>I alt (netto)</v>
      </c>
      <c r="C179" s="13" t="str">
        <f t="shared" si="10"/>
        <v>1 Driftskonti</v>
      </c>
      <c r="D179" s="36" t="str">
        <f t="shared" si="8"/>
        <v>2021</v>
      </c>
      <c r="E179" s="3">
        <v>707</v>
      </c>
      <c r="F179" s="4" t="s">
        <v>77</v>
      </c>
      <c r="G179" s="16">
        <v>99754</v>
      </c>
      <c r="H179" s="16">
        <v>206572</v>
      </c>
      <c r="I179" s="16">
        <v>42288</v>
      </c>
      <c r="J179" s="16">
        <v>9240</v>
      </c>
      <c r="K179" s="16">
        <v>15466</v>
      </c>
      <c r="L179" s="16">
        <v>2016</v>
      </c>
      <c r="M179" s="13">
        <f t="shared" si="9"/>
        <v>375336</v>
      </c>
    </row>
    <row r="180" spans="1:13" x14ac:dyDescent="0.2">
      <c r="A180" s="13" t="str">
        <f t="shared" si="10"/>
        <v>Løbende priser (1.000 kr.)</v>
      </c>
      <c r="B180" s="13" t="str">
        <f t="shared" si="10"/>
        <v>I alt (netto)</v>
      </c>
      <c r="C180" s="13" t="str">
        <f t="shared" si="10"/>
        <v>1 Driftskonti</v>
      </c>
      <c r="D180" s="36" t="str">
        <f t="shared" si="8"/>
        <v>2021</v>
      </c>
      <c r="E180" s="3">
        <v>710</v>
      </c>
      <c r="F180" s="4" t="s">
        <v>74</v>
      </c>
      <c r="G180" s="16">
        <v>71636</v>
      </c>
      <c r="H180" s="16">
        <v>160095</v>
      </c>
      <c r="I180" s="16">
        <v>52710</v>
      </c>
      <c r="J180" s="16">
        <v>27907</v>
      </c>
      <c r="K180" s="16">
        <v>13738</v>
      </c>
      <c r="L180" s="16">
        <v>3088</v>
      </c>
      <c r="M180" s="13">
        <f t="shared" si="9"/>
        <v>329174</v>
      </c>
    </row>
    <row r="181" spans="1:13" x14ac:dyDescent="0.2">
      <c r="A181" s="13" t="str">
        <f t="shared" si="10"/>
        <v>Løbende priser (1.000 kr.)</v>
      </c>
      <c r="B181" s="13" t="str">
        <f t="shared" si="10"/>
        <v>I alt (netto)</v>
      </c>
      <c r="C181" s="13" t="str">
        <f t="shared" si="10"/>
        <v>1 Driftskonti</v>
      </c>
      <c r="D181" s="36" t="str">
        <f t="shared" si="8"/>
        <v>2021</v>
      </c>
      <c r="E181" s="3">
        <v>727</v>
      </c>
      <c r="F181" s="4" t="s">
        <v>78</v>
      </c>
      <c r="G181" s="16">
        <v>65114</v>
      </c>
      <c r="H181" s="16">
        <v>117081</v>
      </c>
      <c r="I181" s="16">
        <v>24851</v>
      </c>
      <c r="J181" s="16">
        <v>12417</v>
      </c>
      <c r="K181" s="16">
        <v>10137</v>
      </c>
      <c r="L181" s="16">
        <v>890</v>
      </c>
      <c r="M181" s="13">
        <f t="shared" si="9"/>
        <v>230490</v>
      </c>
    </row>
    <row r="182" spans="1:13" x14ac:dyDescent="0.2">
      <c r="A182" s="13" t="str">
        <f t="shared" si="10"/>
        <v>Løbende priser (1.000 kr.)</v>
      </c>
      <c r="B182" s="13" t="str">
        <f t="shared" si="10"/>
        <v>I alt (netto)</v>
      </c>
      <c r="C182" s="13" t="str">
        <f t="shared" si="10"/>
        <v>1 Driftskonti</v>
      </c>
      <c r="D182" s="36" t="str">
        <f t="shared" si="8"/>
        <v>2021</v>
      </c>
      <c r="E182" s="3">
        <v>730</v>
      </c>
      <c r="F182" s="4" t="s">
        <v>79</v>
      </c>
      <c r="G182" s="16">
        <v>156588</v>
      </c>
      <c r="H182" s="16">
        <v>602423</v>
      </c>
      <c r="I182" s="16">
        <v>126116</v>
      </c>
      <c r="J182" s="16">
        <v>5126</v>
      </c>
      <c r="K182" s="16">
        <v>46919</v>
      </c>
      <c r="L182" s="16">
        <v>3324</v>
      </c>
      <c r="M182" s="13">
        <f t="shared" si="9"/>
        <v>940496</v>
      </c>
    </row>
    <row r="183" spans="1:13" x14ac:dyDescent="0.2">
      <c r="A183" s="13" t="str">
        <f t="shared" si="10"/>
        <v>Løbende priser (1.000 kr.)</v>
      </c>
      <c r="B183" s="13" t="str">
        <f t="shared" si="10"/>
        <v>I alt (netto)</v>
      </c>
      <c r="C183" s="13" t="str">
        <f t="shared" si="10"/>
        <v>1 Driftskonti</v>
      </c>
      <c r="D183" s="36" t="str">
        <f t="shared" si="8"/>
        <v>2021</v>
      </c>
      <c r="E183" s="3">
        <v>740</v>
      </c>
      <c r="F183" s="4" t="s">
        <v>81</v>
      </c>
      <c r="G183" s="16">
        <v>225119</v>
      </c>
      <c r="H183" s="16">
        <v>330673</v>
      </c>
      <c r="I183" s="16">
        <v>72501</v>
      </c>
      <c r="J183" s="16">
        <v>77945</v>
      </c>
      <c r="K183" s="16">
        <v>30848</v>
      </c>
      <c r="L183" s="16">
        <v>4666</v>
      </c>
      <c r="M183" s="13">
        <f t="shared" si="9"/>
        <v>741752</v>
      </c>
    </row>
    <row r="184" spans="1:13" x14ac:dyDescent="0.2">
      <c r="A184" s="13" t="str">
        <f t="shared" si="10"/>
        <v>Løbende priser (1.000 kr.)</v>
      </c>
      <c r="B184" s="13" t="str">
        <f t="shared" si="10"/>
        <v>I alt (netto)</v>
      </c>
      <c r="C184" s="13" t="str">
        <f t="shared" si="10"/>
        <v>1 Driftskonti</v>
      </c>
      <c r="D184" s="36" t="str">
        <f t="shared" si="8"/>
        <v>2021</v>
      </c>
      <c r="E184" s="3">
        <v>741</v>
      </c>
      <c r="F184" s="4" t="s">
        <v>80</v>
      </c>
      <c r="G184" s="16">
        <v>16094</v>
      </c>
      <c r="H184" s="16">
        <v>31991</v>
      </c>
      <c r="I184" s="16">
        <v>7327</v>
      </c>
      <c r="J184" s="16">
        <v>1</v>
      </c>
      <c r="K184" s="16">
        <v>3027</v>
      </c>
      <c r="L184" s="16">
        <v>299</v>
      </c>
      <c r="M184" s="13">
        <f t="shared" si="9"/>
        <v>58739</v>
      </c>
    </row>
    <row r="185" spans="1:13" x14ac:dyDescent="0.2">
      <c r="A185" s="13" t="str">
        <f t="shared" si="10"/>
        <v>Løbende priser (1.000 kr.)</v>
      </c>
      <c r="B185" s="13" t="str">
        <f t="shared" si="10"/>
        <v>I alt (netto)</v>
      </c>
      <c r="C185" s="13" t="str">
        <f t="shared" si="10"/>
        <v>1 Driftskonti</v>
      </c>
      <c r="D185" s="36" t="str">
        <f t="shared" si="8"/>
        <v>2021</v>
      </c>
      <c r="E185" s="3">
        <v>746</v>
      </c>
      <c r="F185" s="4" t="s">
        <v>82</v>
      </c>
      <c r="G185" s="16">
        <v>113499</v>
      </c>
      <c r="H185" s="16">
        <v>259291</v>
      </c>
      <c r="I185" s="16">
        <v>42312</v>
      </c>
      <c r="J185" s="16">
        <v>7847</v>
      </c>
      <c r="K185" s="16">
        <v>12926</v>
      </c>
      <c r="L185" s="16">
        <v>3170</v>
      </c>
      <c r="M185" s="13">
        <f t="shared" si="9"/>
        <v>439045</v>
      </c>
    </row>
    <row r="186" spans="1:13" x14ac:dyDescent="0.2">
      <c r="A186" s="13" t="str">
        <f t="shared" si="10"/>
        <v>Løbende priser (1.000 kr.)</v>
      </c>
      <c r="B186" s="13" t="str">
        <f t="shared" si="10"/>
        <v>I alt (netto)</v>
      </c>
      <c r="C186" s="13" t="str">
        <f t="shared" si="10"/>
        <v>1 Driftskonti</v>
      </c>
      <c r="D186" s="36" t="str">
        <f t="shared" si="8"/>
        <v>2021</v>
      </c>
      <c r="E186" s="3">
        <v>751</v>
      </c>
      <c r="F186" s="4" t="s">
        <v>84</v>
      </c>
      <c r="G186" s="16">
        <v>567212</v>
      </c>
      <c r="H186" s="16">
        <v>1160896</v>
      </c>
      <c r="I186" s="16">
        <v>228150</v>
      </c>
      <c r="J186" s="16">
        <v>103183</v>
      </c>
      <c r="K186" s="16">
        <v>66602</v>
      </c>
      <c r="L186" s="16">
        <v>6558</v>
      </c>
      <c r="M186" s="13">
        <f t="shared" si="9"/>
        <v>2132601</v>
      </c>
    </row>
    <row r="187" spans="1:13" x14ac:dyDescent="0.2">
      <c r="A187" s="13" t="str">
        <f t="shared" si="10"/>
        <v>Løbende priser (1.000 kr.)</v>
      </c>
      <c r="B187" s="13" t="str">
        <f t="shared" si="10"/>
        <v>I alt (netto)</v>
      </c>
      <c r="C187" s="13" t="str">
        <f t="shared" si="10"/>
        <v>1 Driftskonti</v>
      </c>
      <c r="D187" s="36" t="str">
        <f t="shared" si="8"/>
        <v>2021</v>
      </c>
      <c r="E187" s="3">
        <v>756</v>
      </c>
      <c r="F187" s="4" t="s">
        <v>87</v>
      </c>
      <c r="G187" s="16">
        <v>89705</v>
      </c>
      <c r="H187" s="16">
        <v>157117</v>
      </c>
      <c r="I187" s="16">
        <v>33139</v>
      </c>
      <c r="J187" s="16">
        <v>29055</v>
      </c>
      <c r="K187" s="16">
        <v>18896</v>
      </c>
      <c r="L187" s="16">
        <v>1582</v>
      </c>
      <c r="M187" s="13">
        <f t="shared" si="9"/>
        <v>329494</v>
      </c>
    </row>
    <row r="188" spans="1:13" x14ac:dyDescent="0.2">
      <c r="A188" s="13" t="str">
        <f t="shared" si="10"/>
        <v>Løbende priser (1.000 kr.)</v>
      </c>
      <c r="B188" s="13" t="str">
        <f t="shared" si="10"/>
        <v>I alt (netto)</v>
      </c>
      <c r="C188" s="13" t="str">
        <f t="shared" si="10"/>
        <v>1 Driftskonti</v>
      </c>
      <c r="D188" s="36" t="str">
        <f t="shared" si="8"/>
        <v>2021</v>
      </c>
      <c r="E188" s="3">
        <v>760</v>
      </c>
      <c r="F188" s="4" t="s">
        <v>89</v>
      </c>
      <c r="G188" s="16">
        <v>182311</v>
      </c>
      <c r="H188" s="16">
        <v>246780</v>
      </c>
      <c r="I188" s="16">
        <v>47654</v>
      </c>
      <c r="J188" s="16">
        <v>22105</v>
      </c>
      <c r="K188" s="16">
        <v>19049</v>
      </c>
      <c r="L188" s="16">
        <v>1721</v>
      </c>
      <c r="M188" s="13">
        <f t="shared" si="9"/>
        <v>519620</v>
      </c>
    </row>
    <row r="189" spans="1:13" x14ac:dyDescent="0.2">
      <c r="A189" s="13" t="str">
        <f t="shared" si="10"/>
        <v>Løbende priser (1.000 kr.)</v>
      </c>
      <c r="B189" s="13" t="str">
        <f t="shared" si="10"/>
        <v>I alt (netto)</v>
      </c>
      <c r="C189" s="13" t="str">
        <f t="shared" si="10"/>
        <v>1 Driftskonti</v>
      </c>
      <c r="D189" s="36" t="str">
        <f t="shared" si="8"/>
        <v>2021</v>
      </c>
      <c r="E189" s="3">
        <v>766</v>
      </c>
      <c r="F189" s="4" t="s">
        <v>75</v>
      </c>
      <c r="G189" s="16">
        <v>89319</v>
      </c>
      <c r="H189" s="16">
        <v>150927</v>
      </c>
      <c r="I189" s="16">
        <v>57446</v>
      </c>
      <c r="J189" s="16">
        <v>12357</v>
      </c>
      <c r="K189" s="16">
        <v>15239</v>
      </c>
      <c r="L189" s="16">
        <v>1606</v>
      </c>
      <c r="M189" s="13">
        <f t="shared" si="9"/>
        <v>326894</v>
      </c>
    </row>
    <row r="190" spans="1:13" x14ac:dyDescent="0.2">
      <c r="A190" s="13" t="str">
        <f t="shared" si="10"/>
        <v>Løbende priser (1.000 kr.)</v>
      </c>
      <c r="B190" s="13" t="str">
        <f t="shared" si="10"/>
        <v>I alt (netto)</v>
      </c>
      <c r="C190" s="13" t="str">
        <f t="shared" si="10"/>
        <v>1 Driftskonti</v>
      </c>
      <c r="D190" s="36" t="str">
        <f t="shared" si="8"/>
        <v>2021</v>
      </c>
      <c r="E190" s="3">
        <v>773</v>
      </c>
      <c r="F190" s="4" t="s">
        <v>99</v>
      </c>
      <c r="G190" s="16">
        <v>57079</v>
      </c>
      <c r="H190" s="16">
        <v>150144</v>
      </c>
      <c r="I190" s="16">
        <v>22586</v>
      </c>
      <c r="J190" s="16">
        <v>17029</v>
      </c>
      <c r="K190" s="16">
        <v>10418</v>
      </c>
      <c r="L190" s="16">
        <v>914</v>
      </c>
      <c r="M190" s="13">
        <f t="shared" si="9"/>
        <v>258170</v>
      </c>
    </row>
    <row r="191" spans="1:13" x14ac:dyDescent="0.2">
      <c r="A191" s="13" t="str">
        <f t="shared" si="10"/>
        <v>Løbende priser (1.000 kr.)</v>
      </c>
      <c r="B191" s="13" t="str">
        <f t="shared" si="10"/>
        <v>I alt (netto)</v>
      </c>
      <c r="C191" s="13" t="str">
        <f t="shared" si="10"/>
        <v>1 Driftskonti</v>
      </c>
      <c r="D191" s="36" t="str">
        <f t="shared" si="8"/>
        <v>2021</v>
      </c>
      <c r="E191" s="3">
        <v>779</v>
      </c>
      <c r="F191" s="4" t="s">
        <v>90</v>
      </c>
      <c r="G191" s="16">
        <v>85712</v>
      </c>
      <c r="H191" s="16">
        <v>211513</v>
      </c>
      <c r="I191" s="16">
        <v>100278</v>
      </c>
      <c r="J191" s="16">
        <v>5624</v>
      </c>
      <c r="K191" s="16">
        <v>18563</v>
      </c>
      <c r="L191" s="16">
        <v>1745</v>
      </c>
      <c r="M191" s="13">
        <f t="shared" si="9"/>
        <v>423435</v>
      </c>
    </row>
    <row r="192" spans="1:13" x14ac:dyDescent="0.2">
      <c r="A192" s="13" t="str">
        <f t="shared" si="10"/>
        <v>Løbende priser (1.000 kr.)</v>
      </c>
      <c r="B192" s="13" t="str">
        <f t="shared" si="10"/>
        <v>I alt (netto)</v>
      </c>
      <c r="C192" s="13" t="str">
        <f t="shared" si="10"/>
        <v>1 Driftskonti</v>
      </c>
      <c r="D192" s="36" t="str">
        <f t="shared" si="8"/>
        <v>2021</v>
      </c>
      <c r="E192" s="3">
        <v>787</v>
      </c>
      <c r="F192" s="4" t="s">
        <v>101</v>
      </c>
      <c r="G192" s="16">
        <v>123023</v>
      </c>
      <c r="H192" s="16">
        <v>207994</v>
      </c>
      <c r="I192" s="16">
        <v>49555</v>
      </c>
      <c r="J192" s="16">
        <v>41506</v>
      </c>
      <c r="K192" s="16">
        <v>18807</v>
      </c>
      <c r="L192" s="16">
        <v>1457</v>
      </c>
      <c r="M192" s="13">
        <f t="shared" si="9"/>
        <v>442342</v>
      </c>
    </row>
    <row r="193" spans="1:13" x14ac:dyDescent="0.2">
      <c r="A193" s="13" t="str">
        <f t="shared" si="10"/>
        <v>Løbende priser (1.000 kr.)</v>
      </c>
      <c r="B193" s="13" t="str">
        <f t="shared" si="10"/>
        <v>I alt (netto)</v>
      </c>
      <c r="C193" s="13" t="str">
        <f t="shared" si="10"/>
        <v>1 Driftskonti</v>
      </c>
      <c r="D193" s="36" t="str">
        <f t="shared" si="8"/>
        <v>2021</v>
      </c>
      <c r="E193" s="3">
        <v>791</v>
      </c>
      <c r="F193" s="4" t="s">
        <v>92</v>
      </c>
      <c r="G193" s="16">
        <v>191961</v>
      </c>
      <c r="H193" s="16">
        <v>402757</v>
      </c>
      <c r="I193" s="16">
        <v>134416</v>
      </c>
      <c r="J193" s="16">
        <v>36641</v>
      </c>
      <c r="K193" s="16">
        <v>28107</v>
      </c>
      <c r="L193" s="16">
        <v>3895</v>
      </c>
      <c r="M193" s="13">
        <f t="shared" si="9"/>
        <v>797777</v>
      </c>
    </row>
    <row r="194" spans="1:13" x14ac:dyDescent="0.2">
      <c r="A194" s="13" t="str">
        <f t="shared" si="10"/>
        <v>Løbende priser (1.000 kr.)</v>
      </c>
      <c r="B194" s="13" t="str">
        <f t="shared" si="10"/>
        <v>I alt (netto)</v>
      </c>
      <c r="C194" s="13" t="str">
        <f t="shared" si="10"/>
        <v>1 Driftskonti</v>
      </c>
      <c r="D194" s="36" t="str">
        <f t="shared" si="8"/>
        <v>2021</v>
      </c>
      <c r="E194" s="3">
        <v>810</v>
      </c>
      <c r="F194" s="4" t="s">
        <v>93</v>
      </c>
      <c r="G194" s="16">
        <v>82047</v>
      </c>
      <c r="H194" s="16">
        <v>183717</v>
      </c>
      <c r="I194" s="16">
        <v>39713</v>
      </c>
      <c r="J194" s="16">
        <v>11867</v>
      </c>
      <c r="K194" s="16">
        <v>12200</v>
      </c>
      <c r="L194" s="16">
        <v>1267</v>
      </c>
      <c r="M194" s="13">
        <f t="shared" si="9"/>
        <v>330811</v>
      </c>
    </row>
    <row r="195" spans="1:13" x14ac:dyDescent="0.2">
      <c r="A195" s="13" t="str">
        <f t="shared" si="10"/>
        <v>Løbende priser (1.000 kr.)</v>
      </c>
      <c r="B195" s="13" t="str">
        <f t="shared" si="10"/>
        <v>I alt (netto)</v>
      </c>
      <c r="C195" s="13" t="str">
        <f t="shared" si="10"/>
        <v>1 Driftskonti</v>
      </c>
      <c r="D195" s="36" t="str">
        <f t="shared" si="8"/>
        <v>2021</v>
      </c>
      <c r="E195" s="3">
        <v>813</v>
      </c>
      <c r="F195" s="4" t="s">
        <v>94</v>
      </c>
      <c r="G195" s="16">
        <v>138477</v>
      </c>
      <c r="H195" s="16">
        <v>324879</v>
      </c>
      <c r="I195" s="16">
        <v>80317</v>
      </c>
      <c r="J195" s="16">
        <v>43412</v>
      </c>
      <c r="K195" s="16">
        <v>34962</v>
      </c>
      <c r="L195" s="16">
        <v>3693</v>
      </c>
      <c r="M195" s="13">
        <f t="shared" si="9"/>
        <v>625740</v>
      </c>
    </row>
    <row r="196" spans="1:13" x14ac:dyDescent="0.2">
      <c r="A196" s="13" t="str">
        <f t="shared" si="10"/>
        <v>Løbende priser (1.000 kr.)</v>
      </c>
      <c r="B196" s="13" t="str">
        <f t="shared" si="10"/>
        <v>I alt (netto)</v>
      </c>
      <c r="C196" s="13" t="str">
        <f t="shared" si="10"/>
        <v>1 Driftskonti</v>
      </c>
      <c r="D196" s="36" t="str">
        <f t="shared" si="8"/>
        <v>2021</v>
      </c>
      <c r="E196" s="3">
        <v>820</v>
      </c>
      <c r="F196" s="4" t="s">
        <v>102</v>
      </c>
      <c r="G196" s="16">
        <v>79366</v>
      </c>
      <c r="H196" s="16">
        <v>201944</v>
      </c>
      <c r="I196" s="16">
        <v>63482</v>
      </c>
      <c r="J196" s="16">
        <v>6642</v>
      </c>
      <c r="K196" s="16">
        <v>13812</v>
      </c>
      <c r="L196" s="16">
        <v>2187</v>
      </c>
      <c r="M196" s="13">
        <f t="shared" si="9"/>
        <v>367433</v>
      </c>
    </row>
    <row r="197" spans="1:13" x14ac:dyDescent="0.2">
      <c r="A197" s="13" t="str">
        <f t="shared" si="10"/>
        <v>Løbende priser (1.000 kr.)</v>
      </c>
      <c r="B197" s="13" t="str">
        <f t="shared" si="10"/>
        <v>I alt (netto)</v>
      </c>
      <c r="C197" s="13" t="str">
        <f t="shared" si="10"/>
        <v>1 Driftskonti</v>
      </c>
      <c r="D197" s="36" t="str">
        <f t="shared" si="8"/>
        <v>2021</v>
      </c>
      <c r="E197" s="3">
        <v>825</v>
      </c>
      <c r="F197" s="4" t="s">
        <v>97</v>
      </c>
      <c r="G197" s="16">
        <v>5113</v>
      </c>
      <c r="H197" s="16">
        <v>23647</v>
      </c>
      <c r="I197" s="16">
        <v>7573</v>
      </c>
      <c r="J197" s="16">
        <v>42</v>
      </c>
      <c r="K197" s="16">
        <v>1010</v>
      </c>
      <c r="L197" s="16">
        <v>114</v>
      </c>
      <c r="M197" s="13">
        <f t="shared" si="9"/>
        <v>37499</v>
      </c>
    </row>
    <row r="198" spans="1:13" x14ac:dyDescent="0.2">
      <c r="A198" s="13" t="str">
        <f t="shared" si="10"/>
        <v>Løbende priser (1.000 kr.)</v>
      </c>
      <c r="B198" s="13" t="str">
        <f t="shared" si="10"/>
        <v>I alt (netto)</v>
      </c>
      <c r="C198" s="13" t="str">
        <f t="shared" si="10"/>
        <v>1 Driftskonti</v>
      </c>
      <c r="D198" s="36" t="str">
        <f t="shared" si="8"/>
        <v>2021</v>
      </c>
      <c r="E198" s="3">
        <v>840</v>
      </c>
      <c r="F198" s="4" t="s">
        <v>100</v>
      </c>
      <c r="G198" s="16">
        <v>82811</v>
      </c>
      <c r="H198" s="16">
        <v>116322</v>
      </c>
      <c r="I198" s="16">
        <v>25637</v>
      </c>
      <c r="J198" s="16">
        <v>28767</v>
      </c>
      <c r="K198" s="16">
        <v>10088</v>
      </c>
      <c r="L198" s="16">
        <v>1012</v>
      </c>
      <c r="M198" s="13">
        <f t="shared" si="9"/>
        <v>264637</v>
      </c>
    </row>
    <row r="199" spans="1:13" x14ac:dyDescent="0.2">
      <c r="A199" s="13" t="str">
        <f t="shared" si="10"/>
        <v>Løbende priser (1.000 kr.)</v>
      </c>
      <c r="B199" s="13" t="str">
        <f t="shared" si="10"/>
        <v>I alt (netto)</v>
      </c>
      <c r="C199" s="13" t="str">
        <f t="shared" si="10"/>
        <v>1 Driftskonti</v>
      </c>
      <c r="D199" s="36" t="str">
        <f t="shared" si="8"/>
        <v>2021</v>
      </c>
      <c r="E199" s="3">
        <v>846</v>
      </c>
      <c r="F199" s="4" t="s">
        <v>98</v>
      </c>
      <c r="G199" s="16">
        <v>113306</v>
      </c>
      <c r="H199" s="16">
        <v>207800</v>
      </c>
      <c r="I199" s="16">
        <v>33725</v>
      </c>
      <c r="J199" s="16">
        <v>5224</v>
      </c>
      <c r="K199" s="16">
        <v>13694</v>
      </c>
      <c r="L199" s="16">
        <v>1326</v>
      </c>
      <c r="M199" s="13">
        <f t="shared" si="9"/>
        <v>375075</v>
      </c>
    </row>
    <row r="200" spans="1:13" x14ac:dyDescent="0.2">
      <c r="A200" s="13" t="str">
        <f t="shared" si="10"/>
        <v>Løbende priser (1.000 kr.)</v>
      </c>
      <c r="B200" s="13" t="str">
        <f t="shared" si="10"/>
        <v>I alt (netto)</v>
      </c>
      <c r="C200" s="13" t="str">
        <f t="shared" si="10"/>
        <v>1 Driftskonti</v>
      </c>
      <c r="D200" s="36" t="str">
        <f t="shared" si="8"/>
        <v>2021</v>
      </c>
      <c r="E200" s="3">
        <v>849</v>
      </c>
      <c r="F200" s="4" t="s">
        <v>96</v>
      </c>
      <c r="G200" s="16">
        <v>138868</v>
      </c>
      <c r="H200" s="16">
        <v>130606</v>
      </c>
      <c r="I200" s="16">
        <v>30550</v>
      </c>
      <c r="J200" s="16">
        <v>24357</v>
      </c>
      <c r="K200" s="16">
        <v>13626</v>
      </c>
      <c r="L200" s="16">
        <v>1710</v>
      </c>
      <c r="M200" s="13">
        <f t="shared" si="9"/>
        <v>339717</v>
      </c>
    </row>
    <row r="201" spans="1:13" x14ac:dyDescent="0.2">
      <c r="A201" s="13" t="str">
        <f t="shared" si="10"/>
        <v>Løbende priser (1.000 kr.)</v>
      </c>
      <c r="B201" s="13" t="str">
        <f t="shared" si="10"/>
        <v>I alt (netto)</v>
      </c>
      <c r="C201" s="13" t="str">
        <f t="shared" si="10"/>
        <v>1 Driftskonti</v>
      </c>
      <c r="D201" s="36" t="str">
        <f t="shared" si="8"/>
        <v>2021</v>
      </c>
      <c r="E201" s="3">
        <v>851</v>
      </c>
      <c r="F201" s="4" t="s">
        <v>103</v>
      </c>
      <c r="G201" s="16">
        <v>412325</v>
      </c>
      <c r="H201" s="16">
        <v>990967</v>
      </c>
      <c r="I201" s="16">
        <v>180273</v>
      </c>
      <c r="J201" s="16">
        <v>100863</v>
      </c>
      <c r="K201" s="16">
        <v>76603</v>
      </c>
      <c r="L201" s="16">
        <v>8464</v>
      </c>
      <c r="M201" s="13">
        <f t="shared" si="9"/>
        <v>1769495</v>
      </c>
    </row>
    <row r="202" spans="1:13" x14ac:dyDescent="0.2">
      <c r="A202" s="13" t="str">
        <f t="shared" si="10"/>
        <v>Løbende priser (1.000 kr.)</v>
      </c>
      <c r="B202" s="13" t="str">
        <f t="shared" si="10"/>
        <v>I alt (netto)</v>
      </c>
      <c r="C202" s="13" t="str">
        <f t="shared" si="10"/>
        <v>1 Driftskonti</v>
      </c>
      <c r="D202" s="36" t="str">
        <f t="shared" si="8"/>
        <v>2021</v>
      </c>
      <c r="E202" s="3">
        <v>860</v>
      </c>
      <c r="F202" s="4" t="s">
        <v>95</v>
      </c>
      <c r="G202" s="16">
        <v>142911</v>
      </c>
      <c r="H202" s="16">
        <v>324901</v>
      </c>
      <c r="I202" s="16">
        <v>85870</v>
      </c>
      <c r="J202" s="16">
        <v>19256</v>
      </c>
      <c r="K202" s="16">
        <v>20540</v>
      </c>
      <c r="L202" s="16">
        <v>3266</v>
      </c>
      <c r="M202" s="13">
        <f t="shared" si="9"/>
        <v>596744</v>
      </c>
    </row>
    <row r="203" spans="1:13" x14ac:dyDescent="0.2">
      <c r="D203" s="36"/>
      <c r="E203" s="3"/>
      <c r="F203" s="4" t="s">
        <v>121</v>
      </c>
      <c r="G203" s="16">
        <f>SUM(G105:G202)</f>
        <v>13508253</v>
      </c>
      <c r="H203" s="16">
        <f t="shared" ref="H203:M203" si="11">SUM(H105:H202)</f>
        <v>24646868</v>
      </c>
      <c r="I203" s="16">
        <f t="shared" si="11"/>
        <v>6091711</v>
      </c>
      <c r="J203" s="16">
        <f t="shared" si="11"/>
        <v>2774608</v>
      </c>
      <c r="K203" s="16">
        <f t="shared" si="11"/>
        <v>2110617</v>
      </c>
      <c r="L203" s="16">
        <f t="shared" si="11"/>
        <v>206010</v>
      </c>
      <c r="M203" s="16">
        <f t="shared" si="11"/>
        <v>49338067</v>
      </c>
    </row>
    <row r="205" spans="1:13" x14ac:dyDescent="0.2">
      <c r="D205" s="36"/>
      <c r="G205" s="15" t="s">
        <v>199</v>
      </c>
      <c r="H205" s="15" t="s">
        <v>200</v>
      </c>
      <c r="I205" s="15" t="s">
        <v>201</v>
      </c>
      <c r="J205" s="15" t="s">
        <v>202</v>
      </c>
      <c r="K205" s="15" t="s">
        <v>203</v>
      </c>
      <c r="L205" s="15" t="s">
        <v>204</v>
      </c>
      <c r="M205" s="15" t="s">
        <v>1</v>
      </c>
    </row>
    <row r="206" spans="1:13" x14ac:dyDescent="0.2">
      <c r="A206" s="4" t="s">
        <v>205</v>
      </c>
      <c r="B206" s="4" t="s">
        <v>206</v>
      </c>
      <c r="C206" s="4" t="s">
        <v>207</v>
      </c>
      <c r="D206" s="15" t="s">
        <v>208</v>
      </c>
      <c r="E206" s="3">
        <v>101</v>
      </c>
      <c r="F206" s="4" t="s">
        <v>5</v>
      </c>
      <c r="G206" s="16">
        <v>839022</v>
      </c>
      <c r="H206" s="16">
        <v>1943964</v>
      </c>
      <c r="I206" s="16">
        <v>319499</v>
      </c>
      <c r="J206" s="16">
        <v>204591</v>
      </c>
      <c r="K206" s="16">
        <v>152424</v>
      </c>
      <c r="L206" s="16">
        <v>11779</v>
      </c>
      <c r="M206" s="13">
        <f>SUM(G206:L206)</f>
        <v>3471279</v>
      </c>
    </row>
    <row r="207" spans="1:13" x14ac:dyDescent="0.2">
      <c r="A207" s="13" t="str">
        <f>A206</f>
        <v>Løbende priser (1.000 kr.)</v>
      </c>
      <c r="B207" s="13" t="str">
        <f>B206</f>
        <v>I alt (netto)</v>
      </c>
      <c r="C207" s="13" t="str">
        <f>C206</f>
        <v>1 Driftskonti</v>
      </c>
      <c r="D207" s="36" t="str">
        <f>D206</f>
        <v>2018</v>
      </c>
      <c r="E207" s="3">
        <v>147</v>
      </c>
      <c r="F207" s="4" t="s">
        <v>6</v>
      </c>
      <c r="G207" s="16">
        <v>188592</v>
      </c>
      <c r="H207" s="16">
        <v>416442</v>
      </c>
      <c r="I207" s="16">
        <v>54983</v>
      </c>
      <c r="J207" s="16">
        <v>62217</v>
      </c>
      <c r="K207" s="16">
        <v>35856</v>
      </c>
      <c r="L207" s="16">
        <v>2769</v>
      </c>
      <c r="M207" s="13">
        <f t="shared" ref="M207:M270" si="12">SUM(G207:L207)</f>
        <v>760859</v>
      </c>
    </row>
    <row r="208" spans="1:13" x14ac:dyDescent="0.2">
      <c r="A208" s="13" t="str">
        <f t="shared" ref="A208:D271" si="13">A207</f>
        <v>Løbende priser (1.000 kr.)</v>
      </c>
      <c r="B208" s="13" t="str">
        <f t="shared" si="13"/>
        <v>I alt (netto)</v>
      </c>
      <c r="C208" s="13" t="str">
        <f t="shared" si="13"/>
        <v>1 Driftskonti</v>
      </c>
      <c r="D208" s="36" t="str">
        <f t="shared" si="13"/>
        <v>2018</v>
      </c>
      <c r="E208" s="3">
        <v>151</v>
      </c>
      <c r="F208" s="4" t="s">
        <v>10</v>
      </c>
      <c r="G208" s="16">
        <v>108899</v>
      </c>
      <c r="H208" s="16">
        <v>186960</v>
      </c>
      <c r="I208" s="16">
        <v>65201</v>
      </c>
      <c r="J208" s="16">
        <v>27193</v>
      </c>
      <c r="K208" s="16">
        <v>17239</v>
      </c>
      <c r="L208" s="16">
        <v>1681</v>
      </c>
      <c r="M208" s="13">
        <f t="shared" si="12"/>
        <v>407173</v>
      </c>
    </row>
    <row r="209" spans="1:13" x14ac:dyDescent="0.2">
      <c r="A209" s="13" t="str">
        <f t="shared" si="13"/>
        <v>Løbende priser (1.000 kr.)</v>
      </c>
      <c r="B209" s="13" t="str">
        <f t="shared" si="13"/>
        <v>I alt (netto)</v>
      </c>
      <c r="C209" s="13" t="str">
        <f t="shared" si="13"/>
        <v>1 Driftskonti</v>
      </c>
      <c r="D209" s="36" t="str">
        <f t="shared" si="13"/>
        <v>2018</v>
      </c>
      <c r="E209" s="3">
        <v>153</v>
      </c>
      <c r="F209" s="4" t="s">
        <v>11</v>
      </c>
      <c r="G209" s="16">
        <v>110323</v>
      </c>
      <c r="H209" s="16">
        <v>146554</v>
      </c>
      <c r="I209" s="16">
        <v>51092</v>
      </c>
      <c r="J209" s="16">
        <v>42636</v>
      </c>
      <c r="K209" s="16">
        <v>12011</v>
      </c>
      <c r="L209" s="16">
        <v>1006</v>
      </c>
      <c r="M209" s="13">
        <f t="shared" si="12"/>
        <v>363622</v>
      </c>
    </row>
    <row r="210" spans="1:13" x14ac:dyDescent="0.2">
      <c r="A210" s="13" t="str">
        <f t="shared" si="13"/>
        <v>Løbende priser (1.000 kr.)</v>
      </c>
      <c r="B210" s="13" t="str">
        <f t="shared" si="13"/>
        <v>I alt (netto)</v>
      </c>
      <c r="C210" s="13" t="str">
        <f t="shared" si="13"/>
        <v>1 Driftskonti</v>
      </c>
      <c r="D210" s="36" t="str">
        <f t="shared" si="13"/>
        <v>2018</v>
      </c>
      <c r="E210" s="3">
        <v>155</v>
      </c>
      <c r="F210" s="4" t="s">
        <v>7</v>
      </c>
      <c r="G210" s="16">
        <v>53244</v>
      </c>
      <c r="H210" s="16">
        <v>51100</v>
      </c>
      <c r="I210" s="16">
        <v>4439</v>
      </c>
      <c r="J210" s="16">
        <v>13892</v>
      </c>
      <c r="K210" s="16">
        <v>8055</v>
      </c>
      <c r="L210" s="16">
        <v>626</v>
      </c>
      <c r="M210" s="13">
        <f t="shared" si="12"/>
        <v>131356</v>
      </c>
    </row>
    <row r="211" spans="1:13" x14ac:dyDescent="0.2">
      <c r="A211" s="13" t="str">
        <f t="shared" si="13"/>
        <v>Løbende priser (1.000 kr.)</v>
      </c>
      <c r="B211" s="13" t="str">
        <f t="shared" si="13"/>
        <v>I alt (netto)</v>
      </c>
      <c r="C211" s="13" t="str">
        <f t="shared" si="13"/>
        <v>1 Driftskonti</v>
      </c>
      <c r="D211" s="36" t="str">
        <f t="shared" si="13"/>
        <v>2018</v>
      </c>
      <c r="E211" s="3">
        <v>157</v>
      </c>
      <c r="F211" s="4" t="s">
        <v>12</v>
      </c>
      <c r="G211" s="16">
        <v>162506</v>
      </c>
      <c r="H211" s="16">
        <v>348892</v>
      </c>
      <c r="I211" s="16">
        <v>47704</v>
      </c>
      <c r="J211" s="16">
        <v>99334</v>
      </c>
      <c r="K211" s="16">
        <v>31481</v>
      </c>
      <c r="L211" s="16">
        <v>1322</v>
      </c>
      <c r="M211" s="13">
        <f t="shared" si="12"/>
        <v>691239</v>
      </c>
    </row>
    <row r="212" spans="1:13" x14ac:dyDescent="0.2">
      <c r="A212" s="13" t="str">
        <f t="shared" si="13"/>
        <v>Løbende priser (1.000 kr.)</v>
      </c>
      <c r="B212" s="13" t="str">
        <f t="shared" si="13"/>
        <v>I alt (netto)</v>
      </c>
      <c r="C212" s="13" t="str">
        <f t="shared" si="13"/>
        <v>1 Driftskonti</v>
      </c>
      <c r="D212" s="36" t="str">
        <f t="shared" si="13"/>
        <v>2018</v>
      </c>
      <c r="E212" s="3">
        <v>159</v>
      </c>
      <c r="F212" s="4" t="s">
        <v>13</v>
      </c>
      <c r="G212" s="16">
        <v>159064</v>
      </c>
      <c r="H212" s="16">
        <v>262193</v>
      </c>
      <c r="I212" s="16">
        <v>30474</v>
      </c>
      <c r="J212" s="16">
        <v>25750</v>
      </c>
      <c r="K212" s="16">
        <v>22353</v>
      </c>
      <c r="L212" s="16">
        <v>2633</v>
      </c>
      <c r="M212" s="13">
        <f t="shared" si="12"/>
        <v>502467</v>
      </c>
    </row>
    <row r="213" spans="1:13" x14ac:dyDescent="0.2">
      <c r="A213" s="13" t="str">
        <f t="shared" si="13"/>
        <v>Løbende priser (1.000 kr.)</v>
      </c>
      <c r="B213" s="13" t="str">
        <f t="shared" si="13"/>
        <v>I alt (netto)</v>
      </c>
      <c r="C213" s="13" t="str">
        <f t="shared" si="13"/>
        <v>1 Driftskonti</v>
      </c>
      <c r="D213" s="36" t="str">
        <f t="shared" si="13"/>
        <v>2018</v>
      </c>
      <c r="E213" s="3">
        <v>161</v>
      </c>
      <c r="F213" s="4" t="s">
        <v>14</v>
      </c>
      <c r="G213" s="16">
        <v>51129</v>
      </c>
      <c r="H213" s="16">
        <v>103203</v>
      </c>
      <c r="I213" s="16">
        <v>15730</v>
      </c>
      <c r="J213" s="16">
        <v>13909</v>
      </c>
      <c r="K213" s="16">
        <v>9634</v>
      </c>
      <c r="L213" s="16">
        <v>358</v>
      </c>
      <c r="M213" s="13">
        <f t="shared" si="12"/>
        <v>193963</v>
      </c>
    </row>
    <row r="214" spans="1:13" x14ac:dyDescent="0.2">
      <c r="A214" s="13" t="str">
        <f t="shared" si="13"/>
        <v>Løbende priser (1.000 kr.)</v>
      </c>
      <c r="B214" s="13" t="str">
        <f t="shared" si="13"/>
        <v>I alt (netto)</v>
      </c>
      <c r="C214" s="13" t="str">
        <f t="shared" si="13"/>
        <v>1 Driftskonti</v>
      </c>
      <c r="D214" s="36" t="str">
        <f t="shared" si="13"/>
        <v>2018</v>
      </c>
      <c r="E214" s="3">
        <v>163</v>
      </c>
      <c r="F214" s="4" t="s">
        <v>15</v>
      </c>
      <c r="G214" s="16">
        <v>47258</v>
      </c>
      <c r="H214" s="16">
        <v>89341</v>
      </c>
      <c r="I214" s="16">
        <v>24157</v>
      </c>
      <c r="J214" s="16">
        <v>8934</v>
      </c>
      <c r="K214" s="16">
        <v>11852</v>
      </c>
      <c r="L214" s="16">
        <v>977</v>
      </c>
      <c r="M214" s="13">
        <f t="shared" si="12"/>
        <v>182519</v>
      </c>
    </row>
    <row r="215" spans="1:13" x14ac:dyDescent="0.2">
      <c r="A215" s="13" t="str">
        <f t="shared" si="13"/>
        <v>Løbende priser (1.000 kr.)</v>
      </c>
      <c r="B215" s="13" t="str">
        <f t="shared" si="13"/>
        <v>I alt (netto)</v>
      </c>
      <c r="C215" s="13" t="str">
        <f t="shared" si="13"/>
        <v>1 Driftskonti</v>
      </c>
      <c r="D215" s="36" t="str">
        <f t="shared" si="13"/>
        <v>2018</v>
      </c>
      <c r="E215" s="3">
        <v>165</v>
      </c>
      <c r="F215" s="4" t="s">
        <v>9</v>
      </c>
      <c r="G215" s="16">
        <v>71696</v>
      </c>
      <c r="H215" s="16">
        <v>90729</v>
      </c>
      <c r="I215" s="16">
        <v>32491</v>
      </c>
      <c r="J215" s="16">
        <v>15172</v>
      </c>
      <c r="K215" s="16">
        <v>13902</v>
      </c>
      <c r="L215" s="16">
        <v>718</v>
      </c>
      <c r="M215" s="13">
        <f t="shared" si="12"/>
        <v>224708</v>
      </c>
    </row>
    <row r="216" spans="1:13" x14ac:dyDescent="0.2">
      <c r="A216" s="13" t="str">
        <f t="shared" si="13"/>
        <v>Løbende priser (1.000 kr.)</v>
      </c>
      <c r="B216" s="13" t="str">
        <f t="shared" si="13"/>
        <v>I alt (netto)</v>
      </c>
      <c r="C216" s="13" t="str">
        <f t="shared" si="13"/>
        <v>1 Driftskonti</v>
      </c>
      <c r="D216" s="36" t="str">
        <f t="shared" si="13"/>
        <v>2018</v>
      </c>
      <c r="E216" s="3">
        <v>167</v>
      </c>
      <c r="F216" s="4" t="s">
        <v>16</v>
      </c>
      <c r="G216" s="16">
        <v>171128</v>
      </c>
      <c r="H216" s="16">
        <v>219707</v>
      </c>
      <c r="I216" s="16">
        <v>26200</v>
      </c>
      <c r="J216" s="16">
        <v>8754</v>
      </c>
      <c r="K216" s="16">
        <v>17956</v>
      </c>
      <c r="L216" s="16">
        <v>0</v>
      </c>
      <c r="M216" s="13">
        <f t="shared" si="12"/>
        <v>443745</v>
      </c>
    </row>
    <row r="217" spans="1:13" x14ac:dyDescent="0.2">
      <c r="A217" s="13" t="str">
        <f t="shared" si="13"/>
        <v>Løbende priser (1.000 kr.)</v>
      </c>
      <c r="B217" s="13" t="str">
        <f t="shared" si="13"/>
        <v>I alt (netto)</v>
      </c>
      <c r="C217" s="13" t="str">
        <f t="shared" si="13"/>
        <v>1 Driftskonti</v>
      </c>
      <c r="D217" s="36" t="str">
        <f t="shared" si="13"/>
        <v>2018</v>
      </c>
      <c r="E217" s="3">
        <v>169</v>
      </c>
      <c r="F217" s="4" t="s">
        <v>17</v>
      </c>
      <c r="G217" s="16">
        <v>80233</v>
      </c>
      <c r="H217" s="16">
        <v>146082</v>
      </c>
      <c r="I217" s="16">
        <v>32126</v>
      </c>
      <c r="J217" s="16">
        <v>11758</v>
      </c>
      <c r="K217" s="16">
        <v>21643</v>
      </c>
      <c r="L217" s="16">
        <v>1296</v>
      </c>
      <c r="M217" s="13">
        <f t="shared" si="12"/>
        <v>293138</v>
      </c>
    </row>
    <row r="218" spans="1:13" x14ac:dyDescent="0.2">
      <c r="A218" s="13" t="str">
        <f t="shared" si="13"/>
        <v>Løbende priser (1.000 kr.)</v>
      </c>
      <c r="B218" s="13" t="str">
        <f t="shared" si="13"/>
        <v>I alt (netto)</v>
      </c>
      <c r="C218" s="13" t="str">
        <f t="shared" si="13"/>
        <v>1 Driftskonti</v>
      </c>
      <c r="D218" s="36" t="str">
        <f t="shared" si="13"/>
        <v>2018</v>
      </c>
      <c r="E218" s="3">
        <v>173</v>
      </c>
      <c r="F218" s="4" t="s">
        <v>19</v>
      </c>
      <c r="G218" s="16">
        <v>149998</v>
      </c>
      <c r="H218" s="16">
        <v>295190</v>
      </c>
      <c r="I218" s="16">
        <v>33950</v>
      </c>
      <c r="J218" s="16">
        <v>66009</v>
      </c>
      <c r="K218" s="16">
        <v>4147</v>
      </c>
      <c r="L218" s="16">
        <v>1430</v>
      </c>
      <c r="M218" s="13">
        <f t="shared" si="12"/>
        <v>550724</v>
      </c>
    </row>
    <row r="219" spans="1:13" x14ac:dyDescent="0.2">
      <c r="A219" s="13" t="str">
        <f t="shared" si="13"/>
        <v>Løbende priser (1.000 kr.)</v>
      </c>
      <c r="B219" s="13" t="str">
        <f t="shared" si="13"/>
        <v>I alt (netto)</v>
      </c>
      <c r="C219" s="13" t="str">
        <f t="shared" si="13"/>
        <v>1 Driftskonti</v>
      </c>
      <c r="D219" s="36" t="str">
        <f t="shared" si="13"/>
        <v>2018</v>
      </c>
      <c r="E219" s="3">
        <v>175</v>
      </c>
      <c r="F219" s="4" t="s">
        <v>20</v>
      </c>
      <c r="G219" s="16">
        <v>144978</v>
      </c>
      <c r="H219" s="16">
        <v>160331</v>
      </c>
      <c r="I219" s="16">
        <v>27966</v>
      </c>
      <c r="J219" s="16">
        <v>32153</v>
      </c>
      <c r="K219" s="16">
        <v>13153</v>
      </c>
      <c r="L219" s="16">
        <v>2486</v>
      </c>
      <c r="M219" s="13">
        <f t="shared" si="12"/>
        <v>381067</v>
      </c>
    </row>
    <row r="220" spans="1:13" x14ac:dyDescent="0.2">
      <c r="A220" s="13" t="str">
        <f t="shared" si="13"/>
        <v>Løbende priser (1.000 kr.)</v>
      </c>
      <c r="B220" s="13" t="str">
        <f t="shared" si="13"/>
        <v>I alt (netto)</v>
      </c>
      <c r="C220" s="13" t="str">
        <f t="shared" si="13"/>
        <v>1 Driftskonti</v>
      </c>
      <c r="D220" s="36" t="str">
        <f t="shared" si="13"/>
        <v>2018</v>
      </c>
      <c r="E220" s="3">
        <v>183</v>
      </c>
      <c r="F220" s="4" t="s">
        <v>18</v>
      </c>
      <c r="G220" s="16">
        <v>43416</v>
      </c>
      <c r="H220" s="16">
        <v>57166</v>
      </c>
      <c r="I220" s="16">
        <v>14519</v>
      </c>
      <c r="J220" s="16">
        <v>15055</v>
      </c>
      <c r="K220" s="16">
        <v>48</v>
      </c>
      <c r="L220" s="16">
        <v>773</v>
      </c>
      <c r="M220" s="13">
        <f t="shared" si="12"/>
        <v>130977</v>
      </c>
    </row>
    <row r="221" spans="1:13" x14ac:dyDescent="0.2">
      <c r="A221" s="13" t="str">
        <f t="shared" si="13"/>
        <v>Løbende priser (1.000 kr.)</v>
      </c>
      <c r="B221" s="13" t="str">
        <f t="shared" si="13"/>
        <v>I alt (netto)</v>
      </c>
      <c r="C221" s="13" t="str">
        <f t="shared" si="13"/>
        <v>1 Driftskonti</v>
      </c>
      <c r="D221" s="36" t="str">
        <f t="shared" si="13"/>
        <v>2018</v>
      </c>
      <c r="E221" s="3">
        <v>185</v>
      </c>
      <c r="F221" s="4" t="s">
        <v>8</v>
      </c>
      <c r="G221" s="16">
        <v>79697</v>
      </c>
      <c r="H221" s="16">
        <v>183379</v>
      </c>
      <c r="I221" s="16">
        <v>38790</v>
      </c>
      <c r="J221" s="16">
        <v>14316</v>
      </c>
      <c r="K221" s="16">
        <v>11471</v>
      </c>
      <c r="L221" s="16">
        <v>1714</v>
      </c>
      <c r="M221" s="13">
        <f t="shared" si="12"/>
        <v>329367</v>
      </c>
    </row>
    <row r="222" spans="1:13" x14ac:dyDescent="0.2">
      <c r="A222" s="13" t="str">
        <f t="shared" si="13"/>
        <v>Løbende priser (1.000 kr.)</v>
      </c>
      <c r="B222" s="13" t="str">
        <f t="shared" si="13"/>
        <v>I alt (netto)</v>
      </c>
      <c r="C222" s="13" t="str">
        <f t="shared" si="13"/>
        <v>1 Driftskonti</v>
      </c>
      <c r="D222" s="36" t="str">
        <f t="shared" si="13"/>
        <v>2018</v>
      </c>
      <c r="E222" s="3">
        <v>187</v>
      </c>
      <c r="F222" s="4" t="s">
        <v>21</v>
      </c>
      <c r="G222" s="16">
        <v>24830</v>
      </c>
      <c r="H222" s="16">
        <v>39740</v>
      </c>
      <c r="I222" s="16">
        <v>15078</v>
      </c>
      <c r="J222" s="16">
        <v>3457</v>
      </c>
      <c r="K222" s="16">
        <v>4939</v>
      </c>
      <c r="L222" s="16">
        <v>272</v>
      </c>
      <c r="M222" s="13">
        <f t="shared" si="12"/>
        <v>88316</v>
      </c>
    </row>
    <row r="223" spans="1:13" x14ac:dyDescent="0.2">
      <c r="A223" s="13" t="str">
        <f t="shared" si="13"/>
        <v>Løbende priser (1.000 kr.)</v>
      </c>
      <c r="B223" s="13" t="str">
        <f t="shared" si="13"/>
        <v>I alt (netto)</v>
      </c>
      <c r="C223" s="13" t="str">
        <f t="shared" si="13"/>
        <v>1 Driftskonti</v>
      </c>
      <c r="D223" s="36" t="str">
        <f t="shared" si="13"/>
        <v>2018</v>
      </c>
      <c r="E223" s="3">
        <v>190</v>
      </c>
      <c r="F223" s="4" t="s">
        <v>26</v>
      </c>
      <c r="G223" s="16">
        <v>82793</v>
      </c>
      <c r="H223" s="16">
        <v>158781</v>
      </c>
      <c r="I223" s="16">
        <v>16606</v>
      </c>
      <c r="J223" s="16">
        <v>15372</v>
      </c>
      <c r="K223" s="16">
        <v>12506</v>
      </c>
      <c r="L223" s="16">
        <v>1342</v>
      </c>
      <c r="M223" s="13">
        <f t="shared" si="12"/>
        <v>287400</v>
      </c>
    </row>
    <row r="224" spans="1:13" x14ac:dyDescent="0.2">
      <c r="A224" s="13" t="str">
        <f t="shared" si="13"/>
        <v>Løbende priser (1.000 kr.)</v>
      </c>
      <c r="B224" s="13" t="str">
        <f t="shared" si="13"/>
        <v>I alt (netto)</v>
      </c>
      <c r="C224" s="13" t="str">
        <f t="shared" si="13"/>
        <v>1 Driftskonti</v>
      </c>
      <c r="D224" s="36" t="str">
        <f t="shared" si="13"/>
        <v>2018</v>
      </c>
      <c r="E224" s="3">
        <v>201</v>
      </c>
      <c r="F224" s="4" t="s">
        <v>22</v>
      </c>
      <c r="G224" s="16">
        <v>42761</v>
      </c>
      <c r="H224" s="16">
        <v>76395</v>
      </c>
      <c r="I224" s="16">
        <v>26619</v>
      </c>
      <c r="J224" s="16">
        <v>15193</v>
      </c>
      <c r="K224" s="16">
        <v>2988</v>
      </c>
      <c r="L224" s="16">
        <v>488</v>
      </c>
      <c r="M224" s="13">
        <f t="shared" si="12"/>
        <v>164444</v>
      </c>
    </row>
    <row r="225" spans="1:13" x14ac:dyDescent="0.2">
      <c r="A225" s="13" t="str">
        <f t="shared" si="13"/>
        <v>Løbende priser (1.000 kr.)</v>
      </c>
      <c r="B225" s="13" t="str">
        <f t="shared" si="13"/>
        <v>I alt (netto)</v>
      </c>
      <c r="C225" s="13" t="str">
        <f t="shared" si="13"/>
        <v>1 Driftskonti</v>
      </c>
      <c r="D225" s="36" t="str">
        <f t="shared" si="13"/>
        <v>2018</v>
      </c>
      <c r="E225" s="3">
        <v>210</v>
      </c>
      <c r="F225" s="4" t="s">
        <v>24</v>
      </c>
      <c r="G225" s="16">
        <v>93282</v>
      </c>
      <c r="H225" s="16">
        <v>151467</v>
      </c>
      <c r="I225" s="16">
        <v>25371</v>
      </c>
      <c r="J225" s="16">
        <v>7183</v>
      </c>
      <c r="K225" s="16">
        <v>11932</v>
      </c>
      <c r="L225" s="16">
        <v>992</v>
      </c>
      <c r="M225" s="13">
        <f t="shared" si="12"/>
        <v>290227</v>
      </c>
    </row>
    <row r="226" spans="1:13" x14ac:dyDescent="0.2">
      <c r="A226" s="13" t="str">
        <f t="shared" si="13"/>
        <v>Løbende priser (1.000 kr.)</v>
      </c>
      <c r="B226" s="13" t="str">
        <f t="shared" si="13"/>
        <v>I alt (netto)</v>
      </c>
      <c r="C226" s="13" t="str">
        <f t="shared" si="13"/>
        <v>1 Driftskonti</v>
      </c>
      <c r="D226" s="36" t="str">
        <f t="shared" si="13"/>
        <v>2018</v>
      </c>
      <c r="E226" s="3">
        <v>217</v>
      </c>
      <c r="F226" s="4" t="s">
        <v>29</v>
      </c>
      <c r="G226" s="16">
        <v>207685</v>
      </c>
      <c r="H226" s="16">
        <v>265395</v>
      </c>
      <c r="I226" s="16">
        <v>49611</v>
      </c>
      <c r="J226" s="16">
        <v>22815</v>
      </c>
      <c r="K226" s="16">
        <v>11784</v>
      </c>
      <c r="L226" s="16">
        <v>1365</v>
      </c>
      <c r="M226" s="13">
        <f t="shared" si="12"/>
        <v>558655</v>
      </c>
    </row>
    <row r="227" spans="1:13" x14ac:dyDescent="0.2">
      <c r="A227" s="13" t="str">
        <f t="shared" si="13"/>
        <v>Løbende priser (1.000 kr.)</v>
      </c>
      <c r="B227" s="13" t="str">
        <f t="shared" si="13"/>
        <v>I alt (netto)</v>
      </c>
      <c r="C227" s="13" t="str">
        <f t="shared" si="13"/>
        <v>1 Driftskonti</v>
      </c>
      <c r="D227" s="36" t="str">
        <f t="shared" si="13"/>
        <v>2018</v>
      </c>
      <c r="E227" s="3">
        <v>219</v>
      </c>
      <c r="F227" s="4" t="s">
        <v>30</v>
      </c>
      <c r="G227" s="16">
        <v>53347</v>
      </c>
      <c r="H227" s="16">
        <v>194224</v>
      </c>
      <c r="I227" s="16">
        <v>57133</v>
      </c>
      <c r="J227" s="16">
        <v>35799</v>
      </c>
      <c r="K227" s="16">
        <v>13644</v>
      </c>
      <c r="L227" s="16">
        <v>881</v>
      </c>
      <c r="M227" s="13">
        <f t="shared" si="12"/>
        <v>355028</v>
      </c>
    </row>
    <row r="228" spans="1:13" x14ac:dyDescent="0.2">
      <c r="A228" s="13" t="str">
        <f t="shared" si="13"/>
        <v>Løbende priser (1.000 kr.)</v>
      </c>
      <c r="B228" s="13" t="str">
        <f t="shared" si="13"/>
        <v>I alt (netto)</v>
      </c>
      <c r="C228" s="13" t="str">
        <f t="shared" si="13"/>
        <v>1 Driftskonti</v>
      </c>
      <c r="D228" s="36" t="str">
        <f t="shared" si="13"/>
        <v>2018</v>
      </c>
      <c r="E228" s="3">
        <v>223</v>
      </c>
      <c r="F228" s="4" t="s">
        <v>31</v>
      </c>
      <c r="G228" s="16">
        <v>66752</v>
      </c>
      <c r="H228" s="16">
        <v>117567</v>
      </c>
      <c r="I228" s="16">
        <v>15355</v>
      </c>
      <c r="J228" s="16">
        <v>19528</v>
      </c>
      <c r="K228" s="16">
        <v>16297</v>
      </c>
      <c r="L228" s="16">
        <v>721</v>
      </c>
      <c r="M228" s="13">
        <f t="shared" si="12"/>
        <v>236220</v>
      </c>
    </row>
    <row r="229" spans="1:13" x14ac:dyDescent="0.2">
      <c r="A229" s="13" t="str">
        <f t="shared" si="13"/>
        <v>Løbende priser (1.000 kr.)</v>
      </c>
      <c r="B229" s="13" t="str">
        <f t="shared" si="13"/>
        <v>I alt (netto)</v>
      </c>
      <c r="C229" s="13" t="str">
        <f t="shared" si="13"/>
        <v>1 Driftskonti</v>
      </c>
      <c r="D229" s="36" t="str">
        <f t="shared" si="13"/>
        <v>2018</v>
      </c>
      <c r="E229" s="3">
        <v>230</v>
      </c>
      <c r="F229" s="4" t="s">
        <v>32</v>
      </c>
      <c r="G229" s="16">
        <v>128209</v>
      </c>
      <c r="H229" s="16">
        <v>297482</v>
      </c>
      <c r="I229" s="16">
        <v>71295</v>
      </c>
      <c r="J229" s="16">
        <v>45111</v>
      </c>
      <c r="K229" s="16">
        <v>28715</v>
      </c>
      <c r="L229" s="16">
        <v>1673</v>
      </c>
      <c r="M229" s="13">
        <f t="shared" si="12"/>
        <v>572485</v>
      </c>
    </row>
    <row r="230" spans="1:13" x14ac:dyDescent="0.2">
      <c r="A230" s="13" t="str">
        <f t="shared" si="13"/>
        <v>Løbende priser (1.000 kr.)</v>
      </c>
      <c r="B230" s="13" t="str">
        <f t="shared" si="13"/>
        <v>I alt (netto)</v>
      </c>
      <c r="C230" s="13" t="str">
        <f t="shared" si="13"/>
        <v>1 Driftskonti</v>
      </c>
      <c r="D230" s="36" t="str">
        <f t="shared" si="13"/>
        <v>2018</v>
      </c>
      <c r="E230" s="3">
        <v>240</v>
      </c>
      <c r="F230" s="4" t="s">
        <v>23</v>
      </c>
      <c r="G230" s="16">
        <v>46443</v>
      </c>
      <c r="H230" s="16">
        <v>101716</v>
      </c>
      <c r="I230" s="16">
        <v>36842</v>
      </c>
      <c r="J230" s="16">
        <v>27190</v>
      </c>
      <c r="K230" s="16">
        <v>14175</v>
      </c>
      <c r="L230" s="16">
        <v>764</v>
      </c>
      <c r="M230" s="13">
        <f t="shared" si="12"/>
        <v>227130</v>
      </c>
    </row>
    <row r="231" spans="1:13" x14ac:dyDescent="0.2">
      <c r="A231" s="13" t="str">
        <f t="shared" si="13"/>
        <v>Løbende priser (1.000 kr.)</v>
      </c>
      <c r="B231" s="13" t="str">
        <f t="shared" si="13"/>
        <v>I alt (netto)</v>
      </c>
      <c r="C231" s="13" t="str">
        <f t="shared" si="13"/>
        <v>1 Driftskonti</v>
      </c>
      <c r="D231" s="36" t="str">
        <f t="shared" si="13"/>
        <v>2018</v>
      </c>
      <c r="E231" s="3">
        <v>250</v>
      </c>
      <c r="F231" s="4" t="s">
        <v>25</v>
      </c>
      <c r="G231" s="16">
        <v>73274</v>
      </c>
      <c r="H231" s="16">
        <v>201785</v>
      </c>
      <c r="I231" s="16">
        <v>44000</v>
      </c>
      <c r="J231" s="16">
        <v>15027</v>
      </c>
      <c r="K231" s="16">
        <v>22821</v>
      </c>
      <c r="L231" s="16">
        <v>1193</v>
      </c>
      <c r="M231" s="13">
        <f t="shared" si="12"/>
        <v>358100</v>
      </c>
    </row>
    <row r="232" spans="1:13" x14ac:dyDescent="0.2">
      <c r="A232" s="13" t="str">
        <f t="shared" si="13"/>
        <v>Løbende priser (1.000 kr.)</v>
      </c>
      <c r="B232" s="13" t="str">
        <f t="shared" si="13"/>
        <v>I alt (netto)</v>
      </c>
      <c r="C232" s="13" t="str">
        <f t="shared" si="13"/>
        <v>1 Driftskonti</v>
      </c>
      <c r="D232" s="36" t="str">
        <f t="shared" si="13"/>
        <v>2018</v>
      </c>
      <c r="E232" s="3">
        <v>253</v>
      </c>
      <c r="F232" s="4" t="s">
        <v>35</v>
      </c>
      <c r="G232" s="16">
        <v>110383</v>
      </c>
      <c r="H232" s="16">
        <v>118012</v>
      </c>
      <c r="I232" s="16">
        <v>19492</v>
      </c>
      <c r="J232" s="16">
        <v>39151</v>
      </c>
      <c r="K232" s="16">
        <v>18911</v>
      </c>
      <c r="L232" s="16">
        <v>1997</v>
      </c>
      <c r="M232" s="13">
        <f t="shared" si="12"/>
        <v>307946</v>
      </c>
    </row>
    <row r="233" spans="1:13" x14ac:dyDescent="0.2">
      <c r="A233" s="13" t="str">
        <f t="shared" si="13"/>
        <v>Løbende priser (1.000 kr.)</v>
      </c>
      <c r="B233" s="13" t="str">
        <f t="shared" si="13"/>
        <v>I alt (netto)</v>
      </c>
      <c r="C233" s="13" t="str">
        <f t="shared" si="13"/>
        <v>1 Driftskonti</v>
      </c>
      <c r="D233" s="36" t="str">
        <f t="shared" si="13"/>
        <v>2018</v>
      </c>
      <c r="E233" s="3">
        <v>259</v>
      </c>
      <c r="F233" s="4" t="s">
        <v>36</v>
      </c>
      <c r="G233" s="16">
        <v>125912</v>
      </c>
      <c r="H233" s="16">
        <v>203322</v>
      </c>
      <c r="I233" s="16">
        <v>67486</v>
      </c>
      <c r="J233" s="16">
        <v>16736</v>
      </c>
      <c r="K233" s="16">
        <v>21252</v>
      </c>
      <c r="L233" s="16">
        <v>1206</v>
      </c>
      <c r="M233" s="13">
        <f t="shared" si="12"/>
        <v>435914</v>
      </c>
    </row>
    <row r="234" spans="1:13" x14ac:dyDescent="0.2">
      <c r="A234" s="13" t="str">
        <f t="shared" si="13"/>
        <v>Løbende priser (1.000 kr.)</v>
      </c>
      <c r="B234" s="13" t="str">
        <f t="shared" si="13"/>
        <v>I alt (netto)</v>
      </c>
      <c r="C234" s="13" t="str">
        <f t="shared" si="13"/>
        <v>1 Driftskonti</v>
      </c>
      <c r="D234" s="36" t="str">
        <f t="shared" si="13"/>
        <v>2018</v>
      </c>
      <c r="E234" s="3">
        <v>260</v>
      </c>
      <c r="F234" s="4" t="s">
        <v>28</v>
      </c>
      <c r="G234" s="16">
        <v>55233</v>
      </c>
      <c r="H234" s="16">
        <v>134570</v>
      </c>
      <c r="I234" s="16">
        <v>26623</v>
      </c>
      <c r="J234" s="16">
        <v>26754</v>
      </c>
      <c r="K234" s="16">
        <v>15998</v>
      </c>
      <c r="L234" s="16">
        <v>286</v>
      </c>
      <c r="M234" s="13">
        <f t="shared" si="12"/>
        <v>259464</v>
      </c>
    </row>
    <row r="235" spans="1:13" x14ac:dyDescent="0.2">
      <c r="A235" s="13" t="str">
        <f t="shared" si="13"/>
        <v>Løbende priser (1.000 kr.)</v>
      </c>
      <c r="B235" s="13" t="str">
        <f t="shared" si="13"/>
        <v>I alt (netto)</v>
      </c>
      <c r="C235" s="13" t="str">
        <f t="shared" si="13"/>
        <v>1 Driftskonti</v>
      </c>
      <c r="D235" s="36" t="str">
        <f t="shared" si="13"/>
        <v>2018</v>
      </c>
      <c r="E235" s="3">
        <v>265</v>
      </c>
      <c r="F235" s="4" t="s">
        <v>38</v>
      </c>
      <c r="G235" s="16">
        <v>179230</v>
      </c>
      <c r="H235" s="16">
        <v>305350</v>
      </c>
      <c r="I235" s="16">
        <v>79277</v>
      </c>
      <c r="J235" s="16">
        <v>26387</v>
      </c>
      <c r="K235" s="16">
        <v>22684</v>
      </c>
      <c r="L235" s="16">
        <v>2745</v>
      </c>
      <c r="M235" s="13">
        <f t="shared" si="12"/>
        <v>615673</v>
      </c>
    </row>
    <row r="236" spans="1:13" x14ac:dyDescent="0.2">
      <c r="A236" s="13" t="str">
        <f t="shared" si="13"/>
        <v>Løbende priser (1.000 kr.)</v>
      </c>
      <c r="B236" s="13" t="str">
        <f t="shared" si="13"/>
        <v>I alt (netto)</v>
      </c>
      <c r="C236" s="13" t="str">
        <f t="shared" si="13"/>
        <v>1 Driftskonti</v>
      </c>
      <c r="D236" s="36" t="str">
        <f t="shared" si="13"/>
        <v>2018</v>
      </c>
      <c r="E236" s="3">
        <v>269</v>
      </c>
      <c r="F236" s="4" t="s">
        <v>39</v>
      </c>
      <c r="G236" s="16">
        <v>44395</v>
      </c>
      <c r="H236" s="16">
        <v>58738</v>
      </c>
      <c r="I236" s="16">
        <v>16830</v>
      </c>
      <c r="J236" s="16">
        <v>10036</v>
      </c>
      <c r="K236" s="16">
        <v>9261</v>
      </c>
      <c r="L236" s="16">
        <v>292</v>
      </c>
      <c r="M236" s="13">
        <f t="shared" si="12"/>
        <v>139552</v>
      </c>
    </row>
    <row r="237" spans="1:13" x14ac:dyDescent="0.2">
      <c r="A237" s="13" t="str">
        <f t="shared" si="13"/>
        <v>Løbende priser (1.000 kr.)</v>
      </c>
      <c r="B237" s="13" t="str">
        <f t="shared" si="13"/>
        <v>I alt (netto)</v>
      </c>
      <c r="C237" s="13" t="str">
        <f t="shared" si="13"/>
        <v>1 Driftskonti</v>
      </c>
      <c r="D237" s="36" t="str">
        <f t="shared" si="13"/>
        <v>2018</v>
      </c>
      <c r="E237" s="3">
        <v>270</v>
      </c>
      <c r="F237" s="4" t="s">
        <v>27</v>
      </c>
      <c r="G237" s="16">
        <v>73391</v>
      </c>
      <c r="H237" s="16">
        <v>196598</v>
      </c>
      <c r="I237" s="16">
        <v>42092</v>
      </c>
      <c r="J237" s="16">
        <v>26027</v>
      </c>
      <c r="K237" s="16">
        <v>22073</v>
      </c>
      <c r="L237" s="16">
        <v>1676</v>
      </c>
      <c r="M237" s="13">
        <f t="shared" si="12"/>
        <v>361857</v>
      </c>
    </row>
    <row r="238" spans="1:13" x14ac:dyDescent="0.2">
      <c r="A238" s="13" t="str">
        <f t="shared" si="13"/>
        <v>Løbende priser (1.000 kr.)</v>
      </c>
      <c r="B238" s="13" t="str">
        <f t="shared" si="13"/>
        <v>I alt (netto)</v>
      </c>
      <c r="C238" s="13" t="str">
        <f t="shared" si="13"/>
        <v>1 Driftskonti</v>
      </c>
      <c r="D238" s="36" t="str">
        <f t="shared" si="13"/>
        <v>2018</v>
      </c>
      <c r="E238" s="3">
        <v>306</v>
      </c>
      <c r="F238" s="4" t="s">
        <v>46</v>
      </c>
      <c r="G238" s="16">
        <v>79438</v>
      </c>
      <c r="H238" s="16">
        <v>184483</v>
      </c>
      <c r="I238" s="16">
        <v>35895</v>
      </c>
      <c r="J238" s="16">
        <v>12638</v>
      </c>
      <c r="K238" s="16">
        <v>17056</v>
      </c>
      <c r="L238" s="16">
        <v>1582</v>
      </c>
      <c r="M238" s="13">
        <f t="shared" si="12"/>
        <v>331092</v>
      </c>
    </row>
    <row r="239" spans="1:13" x14ac:dyDescent="0.2">
      <c r="A239" s="13" t="str">
        <f t="shared" si="13"/>
        <v>Løbende priser (1.000 kr.)</v>
      </c>
      <c r="B239" s="13" t="str">
        <f t="shared" si="13"/>
        <v>I alt (netto)</v>
      </c>
      <c r="C239" s="13" t="str">
        <f t="shared" si="13"/>
        <v>1 Driftskonti</v>
      </c>
      <c r="D239" s="36" t="str">
        <f t="shared" si="13"/>
        <v>2018</v>
      </c>
      <c r="E239" s="3">
        <v>316</v>
      </c>
      <c r="F239" s="4" t="s">
        <v>42</v>
      </c>
      <c r="G239" s="16">
        <v>140660</v>
      </c>
      <c r="H239" s="16">
        <v>180330</v>
      </c>
      <c r="I239" s="16">
        <v>87710</v>
      </c>
      <c r="J239" s="16">
        <v>22751</v>
      </c>
      <c r="K239" s="16">
        <v>22576</v>
      </c>
      <c r="L239" s="16">
        <v>2769</v>
      </c>
      <c r="M239" s="13">
        <f t="shared" si="12"/>
        <v>456796</v>
      </c>
    </row>
    <row r="240" spans="1:13" x14ac:dyDescent="0.2">
      <c r="A240" s="13" t="str">
        <f t="shared" si="13"/>
        <v>Løbende priser (1.000 kr.)</v>
      </c>
      <c r="B240" s="13" t="str">
        <f t="shared" si="13"/>
        <v>I alt (netto)</v>
      </c>
      <c r="C240" s="13" t="str">
        <f t="shared" si="13"/>
        <v>1 Driftskonti</v>
      </c>
      <c r="D240" s="36" t="str">
        <f t="shared" si="13"/>
        <v>2018</v>
      </c>
      <c r="E240" s="3">
        <v>320</v>
      </c>
      <c r="F240" s="4" t="s">
        <v>40</v>
      </c>
      <c r="G240" s="16">
        <v>69584</v>
      </c>
      <c r="H240" s="16">
        <v>137788</v>
      </c>
      <c r="I240" s="16">
        <v>14361</v>
      </c>
      <c r="J240" s="16">
        <v>17763</v>
      </c>
      <c r="K240" s="16">
        <v>13948</v>
      </c>
      <c r="L240" s="16">
        <v>1071</v>
      </c>
      <c r="M240" s="13">
        <f t="shared" si="12"/>
        <v>254515</v>
      </c>
    </row>
    <row r="241" spans="1:13" x14ac:dyDescent="0.2">
      <c r="A241" s="13" t="str">
        <f t="shared" si="13"/>
        <v>Løbende priser (1.000 kr.)</v>
      </c>
      <c r="B241" s="13" t="str">
        <f t="shared" si="13"/>
        <v>I alt (netto)</v>
      </c>
      <c r="C241" s="13" t="str">
        <f t="shared" si="13"/>
        <v>1 Driftskonti</v>
      </c>
      <c r="D241" s="36" t="str">
        <f t="shared" si="13"/>
        <v>2018</v>
      </c>
      <c r="E241" s="3">
        <v>326</v>
      </c>
      <c r="F241" s="4" t="s">
        <v>43</v>
      </c>
      <c r="G241" s="16">
        <v>155070</v>
      </c>
      <c r="H241" s="16">
        <v>154527</v>
      </c>
      <c r="I241" s="16">
        <v>36032</v>
      </c>
      <c r="J241" s="16">
        <v>7374</v>
      </c>
      <c r="K241" s="16">
        <v>0</v>
      </c>
      <c r="L241" s="16">
        <v>1535</v>
      </c>
      <c r="M241" s="13">
        <f t="shared" si="12"/>
        <v>354538</v>
      </c>
    </row>
    <row r="242" spans="1:13" x14ac:dyDescent="0.2">
      <c r="A242" s="13" t="str">
        <f t="shared" si="13"/>
        <v>Løbende priser (1.000 kr.)</v>
      </c>
      <c r="B242" s="13" t="str">
        <f t="shared" si="13"/>
        <v>I alt (netto)</v>
      </c>
      <c r="C242" s="13" t="str">
        <f t="shared" si="13"/>
        <v>1 Driftskonti</v>
      </c>
      <c r="D242" s="36" t="str">
        <f t="shared" si="13"/>
        <v>2018</v>
      </c>
      <c r="E242" s="3">
        <v>329</v>
      </c>
      <c r="F242" s="4" t="s">
        <v>47</v>
      </c>
      <c r="G242" s="16">
        <v>75525</v>
      </c>
      <c r="H242" s="16">
        <v>117561</v>
      </c>
      <c r="I242" s="16">
        <v>15407</v>
      </c>
      <c r="J242" s="16">
        <v>3139</v>
      </c>
      <c r="K242" s="16">
        <v>6346</v>
      </c>
      <c r="L242" s="16">
        <v>1748</v>
      </c>
      <c r="M242" s="13">
        <f t="shared" si="12"/>
        <v>219726</v>
      </c>
    </row>
    <row r="243" spans="1:13" x14ac:dyDescent="0.2">
      <c r="A243" s="13" t="str">
        <f t="shared" si="13"/>
        <v>Løbende priser (1.000 kr.)</v>
      </c>
      <c r="B243" s="13" t="str">
        <f t="shared" si="13"/>
        <v>I alt (netto)</v>
      </c>
      <c r="C243" s="13" t="str">
        <f t="shared" si="13"/>
        <v>1 Driftskonti</v>
      </c>
      <c r="D243" s="36" t="str">
        <f t="shared" si="13"/>
        <v>2018</v>
      </c>
      <c r="E243" s="3">
        <v>330</v>
      </c>
      <c r="F243" s="4" t="s">
        <v>48</v>
      </c>
      <c r="G243" s="16">
        <v>240388</v>
      </c>
      <c r="H243" s="16">
        <v>235748</v>
      </c>
      <c r="I243" s="16">
        <v>66057</v>
      </c>
      <c r="J243" s="16">
        <v>44366</v>
      </c>
      <c r="K243" s="16">
        <v>20516</v>
      </c>
      <c r="L243" s="16">
        <v>1853</v>
      </c>
      <c r="M243" s="13">
        <f t="shared" si="12"/>
        <v>608928</v>
      </c>
    </row>
    <row r="244" spans="1:13" x14ac:dyDescent="0.2">
      <c r="A244" s="13" t="str">
        <f t="shared" si="13"/>
        <v>Løbende priser (1.000 kr.)</v>
      </c>
      <c r="B244" s="13" t="str">
        <f t="shared" si="13"/>
        <v>I alt (netto)</v>
      </c>
      <c r="C244" s="13" t="str">
        <f t="shared" si="13"/>
        <v>1 Driftskonti</v>
      </c>
      <c r="D244" s="36" t="str">
        <f t="shared" si="13"/>
        <v>2018</v>
      </c>
      <c r="E244" s="3">
        <v>336</v>
      </c>
      <c r="F244" s="4" t="s">
        <v>50</v>
      </c>
      <c r="G244" s="16">
        <v>52077</v>
      </c>
      <c r="H244" s="16">
        <v>68807</v>
      </c>
      <c r="I244" s="16">
        <v>22164</v>
      </c>
      <c r="J244" s="16">
        <v>12329</v>
      </c>
      <c r="K244" s="16">
        <v>9481</v>
      </c>
      <c r="L244" s="16">
        <v>866</v>
      </c>
      <c r="M244" s="13">
        <f t="shared" si="12"/>
        <v>165724</v>
      </c>
    </row>
    <row r="245" spans="1:13" x14ac:dyDescent="0.2">
      <c r="A245" s="13" t="str">
        <f t="shared" si="13"/>
        <v>Løbende priser (1.000 kr.)</v>
      </c>
      <c r="B245" s="13" t="str">
        <f t="shared" si="13"/>
        <v>I alt (netto)</v>
      </c>
      <c r="C245" s="13" t="str">
        <f t="shared" si="13"/>
        <v>1 Driftskonti</v>
      </c>
      <c r="D245" s="36" t="str">
        <f t="shared" si="13"/>
        <v>2018</v>
      </c>
      <c r="E245" s="3">
        <v>340</v>
      </c>
      <c r="F245" s="4" t="s">
        <v>49</v>
      </c>
      <c r="G245" s="16">
        <v>2843</v>
      </c>
      <c r="H245" s="16">
        <v>183520</v>
      </c>
      <c r="I245" s="16">
        <v>18339</v>
      </c>
      <c r="J245" s="16">
        <v>10327</v>
      </c>
      <c r="K245" s="16">
        <v>7377</v>
      </c>
      <c r="L245" s="16">
        <v>1072</v>
      </c>
      <c r="M245" s="13">
        <f t="shared" si="12"/>
        <v>223478</v>
      </c>
    </row>
    <row r="246" spans="1:13" x14ac:dyDescent="0.2">
      <c r="A246" s="13" t="str">
        <f t="shared" si="13"/>
        <v>Løbende priser (1.000 kr.)</v>
      </c>
      <c r="B246" s="13" t="str">
        <f t="shared" si="13"/>
        <v>I alt (netto)</v>
      </c>
      <c r="C246" s="13" t="str">
        <f t="shared" si="13"/>
        <v>1 Driftskonti</v>
      </c>
      <c r="D246" s="36" t="str">
        <f t="shared" si="13"/>
        <v>2018</v>
      </c>
      <c r="E246" s="3">
        <v>350</v>
      </c>
      <c r="F246" s="4" t="s">
        <v>37</v>
      </c>
      <c r="G246" s="16">
        <v>66240</v>
      </c>
      <c r="H246" s="16">
        <v>98164</v>
      </c>
      <c r="I246" s="16">
        <v>18302</v>
      </c>
      <c r="J246" s="16">
        <v>7373</v>
      </c>
      <c r="K246" s="16">
        <v>8185</v>
      </c>
      <c r="L246" s="16">
        <v>1587</v>
      </c>
      <c r="M246" s="13">
        <f t="shared" si="12"/>
        <v>199851</v>
      </c>
    </row>
    <row r="247" spans="1:13" x14ac:dyDescent="0.2">
      <c r="A247" s="13" t="str">
        <f t="shared" si="13"/>
        <v>Løbende priser (1.000 kr.)</v>
      </c>
      <c r="B247" s="13" t="str">
        <f t="shared" si="13"/>
        <v>I alt (netto)</v>
      </c>
      <c r="C247" s="13" t="str">
        <f t="shared" si="13"/>
        <v>1 Driftskonti</v>
      </c>
      <c r="D247" s="36" t="str">
        <f t="shared" si="13"/>
        <v>2018</v>
      </c>
      <c r="E247" s="3">
        <v>360</v>
      </c>
      <c r="F247" s="4" t="s">
        <v>44</v>
      </c>
      <c r="G247" s="16">
        <v>125292</v>
      </c>
      <c r="H247" s="16">
        <v>225985</v>
      </c>
      <c r="I247" s="16">
        <v>78441</v>
      </c>
      <c r="J247" s="16">
        <v>15180</v>
      </c>
      <c r="K247" s="16">
        <v>11823</v>
      </c>
      <c r="L247" s="16">
        <v>2776</v>
      </c>
      <c r="M247" s="13">
        <f t="shared" si="12"/>
        <v>459497</v>
      </c>
    </row>
    <row r="248" spans="1:13" x14ac:dyDescent="0.2">
      <c r="A248" s="13" t="str">
        <f t="shared" si="13"/>
        <v>Løbende priser (1.000 kr.)</v>
      </c>
      <c r="B248" s="13" t="str">
        <f t="shared" si="13"/>
        <v>I alt (netto)</v>
      </c>
      <c r="C248" s="13" t="str">
        <f t="shared" si="13"/>
        <v>1 Driftskonti</v>
      </c>
      <c r="D248" s="36" t="str">
        <f t="shared" si="13"/>
        <v>2018</v>
      </c>
      <c r="E248" s="3">
        <v>370</v>
      </c>
      <c r="F248" s="4" t="s">
        <v>45</v>
      </c>
      <c r="G248" s="16">
        <v>252453</v>
      </c>
      <c r="H248" s="16">
        <v>319185</v>
      </c>
      <c r="I248" s="16">
        <v>237</v>
      </c>
      <c r="J248" s="16">
        <v>2812</v>
      </c>
      <c r="K248" s="16">
        <v>23600</v>
      </c>
      <c r="L248" s="16">
        <v>2055</v>
      </c>
      <c r="M248" s="13">
        <f t="shared" si="12"/>
        <v>600342</v>
      </c>
    </row>
    <row r="249" spans="1:13" x14ac:dyDescent="0.2">
      <c r="A249" s="13" t="str">
        <f t="shared" si="13"/>
        <v>Løbende priser (1.000 kr.)</v>
      </c>
      <c r="B249" s="13" t="str">
        <f t="shared" si="13"/>
        <v>I alt (netto)</v>
      </c>
      <c r="C249" s="13" t="str">
        <f t="shared" si="13"/>
        <v>1 Driftskonti</v>
      </c>
      <c r="D249" s="36" t="str">
        <f t="shared" si="13"/>
        <v>2018</v>
      </c>
      <c r="E249" s="3">
        <v>376</v>
      </c>
      <c r="F249" s="4" t="s">
        <v>41</v>
      </c>
      <c r="G249" s="16">
        <v>205211</v>
      </c>
      <c r="H249" s="16">
        <v>139598</v>
      </c>
      <c r="I249" s="16">
        <v>100818</v>
      </c>
      <c r="J249" s="16">
        <v>54502</v>
      </c>
      <c r="K249" s="16">
        <v>45820</v>
      </c>
      <c r="L249" s="16">
        <v>1939</v>
      </c>
      <c r="M249" s="13">
        <f t="shared" si="12"/>
        <v>547888</v>
      </c>
    </row>
    <row r="250" spans="1:13" x14ac:dyDescent="0.2">
      <c r="A250" s="13" t="str">
        <f t="shared" si="13"/>
        <v>Løbende priser (1.000 kr.)</v>
      </c>
      <c r="B250" s="13" t="str">
        <f t="shared" si="13"/>
        <v>I alt (netto)</v>
      </c>
      <c r="C250" s="13" t="str">
        <f t="shared" si="13"/>
        <v>1 Driftskonti</v>
      </c>
      <c r="D250" s="36" t="str">
        <f t="shared" si="13"/>
        <v>2018</v>
      </c>
      <c r="E250" s="3">
        <v>390</v>
      </c>
      <c r="F250" s="4" t="s">
        <v>51</v>
      </c>
      <c r="G250" s="16">
        <v>155051</v>
      </c>
      <c r="H250" s="16">
        <v>189076</v>
      </c>
      <c r="I250" s="16">
        <v>30917</v>
      </c>
      <c r="J250" s="16">
        <v>17624</v>
      </c>
      <c r="K250" s="16">
        <v>25555</v>
      </c>
      <c r="L250" s="16">
        <v>2614</v>
      </c>
      <c r="M250" s="13">
        <f t="shared" si="12"/>
        <v>420837</v>
      </c>
    </row>
    <row r="251" spans="1:13" x14ac:dyDescent="0.2">
      <c r="A251" s="13" t="str">
        <f t="shared" si="13"/>
        <v>Løbende priser (1.000 kr.)</v>
      </c>
      <c r="B251" s="13" t="str">
        <f t="shared" si="13"/>
        <v>I alt (netto)</v>
      </c>
      <c r="C251" s="13" t="str">
        <f t="shared" si="13"/>
        <v>1 Driftskonti</v>
      </c>
      <c r="D251" s="36" t="str">
        <f t="shared" si="13"/>
        <v>2018</v>
      </c>
      <c r="E251" s="3">
        <v>400</v>
      </c>
      <c r="F251" s="4" t="s">
        <v>33</v>
      </c>
      <c r="G251" s="16">
        <v>132855</v>
      </c>
      <c r="H251" s="16">
        <v>220564</v>
      </c>
      <c r="I251" s="16">
        <v>62764</v>
      </c>
      <c r="J251" s="16">
        <v>35744</v>
      </c>
      <c r="K251" s="16">
        <v>17056</v>
      </c>
      <c r="L251" s="16">
        <v>1987</v>
      </c>
      <c r="M251" s="13">
        <f t="shared" si="12"/>
        <v>470970</v>
      </c>
    </row>
    <row r="252" spans="1:13" x14ac:dyDescent="0.2">
      <c r="A252" s="13" t="str">
        <f t="shared" si="13"/>
        <v>Løbende priser (1.000 kr.)</v>
      </c>
      <c r="B252" s="13" t="str">
        <f t="shared" si="13"/>
        <v>I alt (netto)</v>
      </c>
      <c r="C252" s="13" t="str">
        <f t="shared" si="13"/>
        <v>1 Driftskonti</v>
      </c>
      <c r="D252" s="36" t="str">
        <f t="shared" si="13"/>
        <v>2018</v>
      </c>
      <c r="E252" s="3">
        <v>410</v>
      </c>
      <c r="F252" s="4" t="s">
        <v>56</v>
      </c>
      <c r="G252" s="16">
        <v>68437</v>
      </c>
      <c r="H252" s="16">
        <v>151282</v>
      </c>
      <c r="I252" s="16">
        <v>39552</v>
      </c>
      <c r="J252" s="16">
        <v>6122</v>
      </c>
      <c r="K252" s="16">
        <v>4488</v>
      </c>
      <c r="L252" s="16">
        <v>1732</v>
      </c>
      <c r="M252" s="13">
        <f t="shared" si="12"/>
        <v>271613</v>
      </c>
    </row>
    <row r="253" spans="1:13" x14ac:dyDescent="0.2">
      <c r="A253" s="13" t="str">
        <f t="shared" si="13"/>
        <v>Løbende priser (1.000 kr.)</v>
      </c>
      <c r="B253" s="13" t="str">
        <f t="shared" si="13"/>
        <v>I alt (netto)</v>
      </c>
      <c r="C253" s="13" t="str">
        <f t="shared" si="13"/>
        <v>1 Driftskonti</v>
      </c>
      <c r="D253" s="36" t="str">
        <f t="shared" si="13"/>
        <v>2018</v>
      </c>
      <c r="E253" s="3">
        <v>420</v>
      </c>
      <c r="F253" s="4" t="s">
        <v>52</v>
      </c>
      <c r="G253" s="16">
        <v>103953</v>
      </c>
      <c r="H253" s="16">
        <v>140918</v>
      </c>
      <c r="I253" s="16">
        <v>29172</v>
      </c>
      <c r="J253" s="16">
        <v>27034</v>
      </c>
      <c r="K253" s="16">
        <v>12681</v>
      </c>
      <c r="L253" s="16">
        <v>2304</v>
      </c>
      <c r="M253" s="13">
        <f t="shared" si="12"/>
        <v>316062</v>
      </c>
    </row>
    <row r="254" spans="1:13" x14ac:dyDescent="0.2">
      <c r="A254" s="13" t="str">
        <f t="shared" si="13"/>
        <v>Løbende priser (1.000 kr.)</v>
      </c>
      <c r="B254" s="13" t="str">
        <f t="shared" si="13"/>
        <v>I alt (netto)</v>
      </c>
      <c r="C254" s="13" t="str">
        <f t="shared" si="13"/>
        <v>1 Driftskonti</v>
      </c>
      <c r="D254" s="36" t="str">
        <f t="shared" si="13"/>
        <v>2018</v>
      </c>
      <c r="E254" s="3">
        <v>430</v>
      </c>
      <c r="F254" s="4" t="s">
        <v>53</v>
      </c>
      <c r="G254" s="16">
        <v>121620</v>
      </c>
      <c r="H254" s="16">
        <v>175901</v>
      </c>
      <c r="I254" s="16">
        <v>84102</v>
      </c>
      <c r="J254" s="16">
        <v>18738</v>
      </c>
      <c r="K254" s="16">
        <v>21742</v>
      </c>
      <c r="L254" s="16">
        <v>1964</v>
      </c>
      <c r="M254" s="13">
        <f t="shared" si="12"/>
        <v>424067</v>
      </c>
    </row>
    <row r="255" spans="1:13" x14ac:dyDescent="0.2">
      <c r="A255" s="13" t="str">
        <f t="shared" si="13"/>
        <v>Løbende priser (1.000 kr.)</v>
      </c>
      <c r="B255" s="13" t="str">
        <f t="shared" si="13"/>
        <v>I alt (netto)</v>
      </c>
      <c r="C255" s="13" t="str">
        <f t="shared" si="13"/>
        <v>1 Driftskonti</v>
      </c>
      <c r="D255" s="36" t="str">
        <f t="shared" si="13"/>
        <v>2018</v>
      </c>
      <c r="E255" s="3">
        <v>440</v>
      </c>
      <c r="F255" s="4" t="s">
        <v>54</v>
      </c>
      <c r="G255" s="16">
        <v>71211</v>
      </c>
      <c r="H255" s="16">
        <v>104058</v>
      </c>
      <c r="I255" s="16">
        <v>16932</v>
      </c>
      <c r="J255" s="16">
        <v>6594</v>
      </c>
      <c r="K255" s="16">
        <v>9628</v>
      </c>
      <c r="L255" s="16">
        <v>832</v>
      </c>
      <c r="M255" s="13">
        <f t="shared" si="12"/>
        <v>209255</v>
      </c>
    </row>
    <row r="256" spans="1:13" x14ac:dyDescent="0.2">
      <c r="A256" s="13" t="str">
        <f t="shared" si="13"/>
        <v>Løbende priser (1.000 kr.)</v>
      </c>
      <c r="B256" s="13" t="str">
        <f t="shared" si="13"/>
        <v>I alt (netto)</v>
      </c>
      <c r="C256" s="13" t="str">
        <f t="shared" si="13"/>
        <v>1 Driftskonti</v>
      </c>
      <c r="D256" s="36" t="str">
        <f t="shared" si="13"/>
        <v>2018</v>
      </c>
      <c r="E256" s="3">
        <v>450</v>
      </c>
      <c r="F256" s="4" t="s">
        <v>58</v>
      </c>
      <c r="G256" s="16">
        <v>101437</v>
      </c>
      <c r="H256" s="16">
        <v>92172</v>
      </c>
      <c r="I256" s="16">
        <v>21398</v>
      </c>
      <c r="J256" s="16">
        <v>39169</v>
      </c>
      <c r="K256" s="16">
        <v>14480</v>
      </c>
      <c r="L256" s="16">
        <v>1631</v>
      </c>
      <c r="M256" s="13">
        <f t="shared" si="12"/>
        <v>270287</v>
      </c>
    </row>
    <row r="257" spans="1:13" x14ac:dyDescent="0.2">
      <c r="A257" s="13" t="str">
        <f t="shared" si="13"/>
        <v>Løbende priser (1.000 kr.)</v>
      </c>
      <c r="B257" s="13" t="str">
        <f t="shared" si="13"/>
        <v>I alt (netto)</v>
      </c>
      <c r="C257" s="13" t="str">
        <f t="shared" si="13"/>
        <v>1 Driftskonti</v>
      </c>
      <c r="D257" s="36" t="str">
        <f t="shared" si="13"/>
        <v>2018</v>
      </c>
      <c r="E257" s="3">
        <v>461</v>
      </c>
      <c r="F257" s="4" t="s">
        <v>59</v>
      </c>
      <c r="G257" s="16">
        <v>409774</v>
      </c>
      <c r="H257" s="16">
        <v>578929</v>
      </c>
      <c r="I257" s="16">
        <v>124766</v>
      </c>
      <c r="J257" s="16">
        <v>63852</v>
      </c>
      <c r="K257" s="16">
        <v>98210</v>
      </c>
      <c r="L257" s="16">
        <v>7001</v>
      </c>
      <c r="M257" s="13">
        <f t="shared" si="12"/>
        <v>1282532</v>
      </c>
    </row>
    <row r="258" spans="1:13" x14ac:dyDescent="0.2">
      <c r="A258" s="13" t="str">
        <f t="shared" si="13"/>
        <v>Løbende priser (1.000 kr.)</v>
      </c>
      <c r="B258" s="13" t="str">
        <f t="shared" si="13"/>
        <v>I alt (netto)</v>
      </c>
      <c r="C258" s="13" t="str">
        <f t="shared" si="13"/>
        <v>1 Driftskonti</v>
      </c>
      <c r="D258" s="36" t="str">
        <f t="shared" si="13"/>
        <v>2018</v>
      </c>
      <c r="E258" s="3">
        <v>479</v>
      </c>
      <c r="F258" s="4" t="s">
        <v>60</v>
      </c>
      <c r="G258" s="16">
        <v>119375</v>
      </c>
      <c r="H258" s="16">
        <v>285345</v>
      </c>
      <c r="I258" s="16">
        <v>42383</v>
      </c>
      <c r="J258" s="16">
        <v>24673</v>
      </c>
      <c r="K258" s="16">
        <v>17585</v>
      </c>
      <c r="L258" s="16">
        <v>1927</v>
      </c>
      <c r="M258" s="13">
        <f t="shared" si="12"/>
        <v>491288</v>
      </c>
    </row>
    <row r="259" spans="1:13" x14ac:dyDescent="0.2">
      <c r="A259" s="13" t="str">
        <f t="shared" si="13"/>
        <v>Løbende priser (1.000 kr.)</v>
      </c>
      <c r="B259" s="13" t="str">
        <f t="shared" si="13"/>
        <v>I alt (netto)</v>
      </c>
      <c r="C259" s="13" t="str">
        <f t="shared" si="13"/>
        <v>1 Driftskonti</v>
      </c>
      <c r="D259" s="36" t="str">
        <f t="shared" si="13"/>
        <v>2018</v>
      </c>
      <c r="E259" s="3">
        <v>480</v>
      </c>
      <c r="F259" s="4" t="s">
        <v>57</v>
      </c>
      <c r="G259" s="16">
        <v>74038</v>
      </c>
      <c r="H259" s="16">
        <v>104084</v>
      </c>
      <c r="I259" s="16">
        <v>18280</v>
      </c>
      <c r="J259" s="16">
        <v>11490</v>
      </c>
      <c r="K259" s="16">
        <v>4933</v>
      </c>
      <c r="L259" s="16">
        <v>763</v>
      </c>
      <c r="M259" s="13">
        <f t="shared" si="12"/>
        <v>213588</v>
      </c>
    </row>
    <row r="260" spans="1:13" x14ac:dyDescent="0.2">
      <c r="A260" s="13" t="str">
        <f t="shared" si="13"/>
        <v>Løbende priser (1.000 kr.)</v>
      </c>
      <c r="B260" s="13" t="str">
        <f t="shared" si="13"/>
        <v>I alt (netto)</v>
      </c>
      <c r="C260" s="13" t="str">
        <f t="shared" si="13"/>
        <v>1 Driftskonti</v>
      </c>
      <c r="D260" s="36" t="str">
        <f t="shared" si="13"/>
        <v>2018</v>
      </c>
      <c r="E260" s="3">
        <v>482</v>
      </c>
      <c r="F260" s="4" t="s">
        <v>55</v>
      </c>
      <c r="G260" s="16">
        <v>59787</v>
      </c>
      <c r="H260" s="16">
        <v>100361</v>
      </c>
      <c r="I260" s="16">
        <v>24506</v>
      </c>
      <c r="J260" s="16">
        <v>2478</v>
      </c>
      <c r="K260" s="16">
        <v>6826</v>
      </c>
      <c r="L260" s="16">
        <v>834</v>
      </c>
      <c r="M260" s="13">
        <f t="shared" si="12"/>
        <v>194792</v>
      </c>
    </row>
    <row r="261" spans="1:13" x14ac:dyDescent="0.2">
      <c r="A261" s="13" t="str">
        <f t="shared" si="13"/>
        <v>Løbende priser (1.000 kr.)</v>
      </c>
      <c r="B261" s="13" t="str">
        <f t="shared" si="13"/>
        <v>I alt (netto)</v>
      </c>
      <c r="C261" s="13" t="str">
        <f t="shared" si="13"/>
        <v>1 Driftskonti</v>
      </c>
      <c r="D261" s="36" t="str">
        <f t="shared" si="13"/>
        <v>2018</v>
      </c>
      <c r="E261" s="3">
        <v>492</v>
      </c>
      <c r="F261" s="4" t="s">
        <v>61</v>
      </c>
      <c r="G261" s="16">
        <v>18398</v>
      </c>
      <c r="H261" s="16">
        <v>62152</v>
      </c>
      <c r="I261" s="16">
        <v>8079</v>
      </c>
      <c r="J261" s="16">
        <v>1398</v>
      </c>
      <c r="K261" s="16">
        <v>4680</v>
      </c>
      <c r="L261" s="16">
        <v>234</v>
      </c>
      <c r="M261" s="13">
        <f t="shared" si="12"/>
        <v>94941</v>
      </c>
    </row>
    <row r="262" spans="1:13" x14ac:dyDescent="0.2">
      <c r="A262" s="13" t="str">
        <f t="shared" si="13"/>
        <v>Løbende priser (1.000 kr.)</v>
      </c>
      <c r="B262" s="13" t="str">
        <f t="shared" si="13"/>
        <v>I alt (netto)</v>
      </c>
      <c r="C262" s="13" t="str">
        <f t="shared" si="13"/>
        <v>1 Driftskonti</v>
      </c>
      <c r="D262" s="36" t="str">
        <f t="shared" si="13"/>
        <v>2018</v>
      </c>
      <c r="E262" s="3">
        <v>510</v>
      </c>
      <c r="F262" s="4" t="s">
        <v>66</v>
      </c>
      <c r="G262" s="16">
        <v>161427</v>
      </c>
      <c r="H262" s="16">
        <v>187964</v>
      </c>
      <c r="I262" s="16">
        <v>47318</v>
      </c>
      <c r="J262" s="16">
        <v>11266</v>
      </c>
      <c r="K262" s="16">
        <v>25428</v>
      </c>
      <c r="L262" s="16">
        <v>2814</v>
      </c>
      <c r="M262" s="13">
        <f t="shared" si="12"/>
        <v>436217</v>
      </c>
    </row>
    <row r="263" spans="1:13" x14ac:dyDescent="0.2">
      <c r="A263" s="13" t="str">
        <f t="shared" si="13"/>
        <v>Løbende priser (1.000 kr.)</v>
      </c>
      <c r="B263" s="13" t="str">
        <f t="shared" si="13"/>
        <v>I alt (netto)</v>
      </c>
      <c r="C263" s="13" t="str">
        <f t="shared" si="13"/>
        <v>1 Driftskonti</v>
      </c>
      <c r="D263" s="36" t="str">
        <f t="shared" si="13"/>
        <v>2018</v>
      </c>
      <c r="E263" s="3">
        <v>530</v>
      </c>
      <c r="F263" s="4" t="s">
        <v>62</v>
      </c>
      <c r="G263" s="16">
        <v>27394</v>
      </c>
      <c r="H263" s="16">
        <v>149800</v>
      </c>
      <c r="I263" s="16">
        <v>29857</v>
      </c>
      <c r="J263" s="16">
        <v>1824</v>
      </c>
      <c r="K263" s="16">
        <v>15896</v>
      </c>
      <c r="L263" s="16">
        <v>1091</v>
      </c>
      <c r="M263" s="13">
        <f t="shared" si="12"/>
        <v>225862</v>
      </c>
    </row>
    <row r="264" spans="1:13" x14ac:dyDescent="0.2">
      <c r="A264" s="13" t="str">
        <f t="shared" si="13"/>
        <v>Løbende priser (1.000 kr.)</v>
      </c>
      <c r="B264" s="13" t="str">
        <f t="shared" si="13"/>
        <v>I alt (netto)</v>
      </c>
      <c r="C264" s="13" t="str">
        <f t="shared" si="13"/>
        <v>1 Driftskonti</v>
      </c>
      <c r="D264" s="36" t="str">
        <f t="shared" si="13"/>
        <v>2018</v>
      </c>
      <c r="E264" s="3">
        <v>540</v>
      </c>
      <c r="F264" s="4" t="s">
        <v>68</v>
      </c>
      <c r="G264" s="16">
        <v>278178</v>
      </c>
      <c r="H264" s="16">
        <v>286317</v>
      </c>
      <c r="I264" s="16">
        <v>74655</v>
      </c>
      <c r="J264" s="16">
        <v>22960</v>
      </c>
      <c r="K264" s="16">
        <v>55271</v>
      </c>
      <c r="L264" s="16">
        <v>3352</v>
      </c>
      <c r="M264" s="13">
        <f t="shared" si="12"/>
        <v>720733</v>
      </c>
    </row>
    <row r="265" spans="1:13" x14ac:dyDescent="0.2">
      <c r="A265" s="13" t="str">
        <f t="shared" si="13"/>
        <v>Løbende priser (1.000 kr.)</v>
      </c>
      <c r="B265" s="13" t="str">
        <f t="shared" si="13"/>
        <v>I alt (netto)</v>
      </c>
      <c r="C265" s="13" t="str">
        <f t="shared" si="13"/>
        <v>1 Driftskonti</v>
      </c>
      <c r="D265" s="36" t="str">
        <f t="shared" si="13"/>
        <v>2018</v>
      </c>
      <c r="E265" s="3">
        <v>550</v>
      </c>
      <c r="F265" s="4" t="s">
        <v>69</v>
      </c>
      <c r="G265" s="16">
        <v>77106</v>
      </c>
      <c r="H265" s="16">
        <v>142094</v>
      </c>
      <c r="I265" s="16">
        <v>39646</v>
      </c>
      <c r="J265" s="16">
        <v>22382</v>
      </c>
      <c r="K265" s="16">
        <v>16100</v>
      </c>
      <c r="L265" s="16">
        <v>1353</v>
      </c>
      <c r="M265" s="13">
        <f t="shared" si="12"/>
        <v>298681</v>
      </c>
    </row>
    <row r="266" spans="1:13" x14ac:dyDescent="0.2">
      <c r="A266" s="13" t="str">
        <f t="shared" si="13"/>
        <v>Løbende priser (1.000 kr.)</v>
      </c>
      <c r="B266" s="13" t="str">
        <f t="shared" si="13"/>
        <v>I alt (netto)</v>
      </c>
      <c r="C266" s="13" t="str">
        <f t="shared" si="13"/>
        <v>1 Driftskonti</v>
      </c>
      <c r="D266" s="36" t="str">
        <f t="shared" si="13"/>
        <v>2018</v>
      </c>
      <c r="E266" s="3">
        <v>561</v>
      </c>
      <c r="F266" s="4" t="s">
        <v>63</v>
      </c>
      <c r="G266" s="16">
        <v>294559</v>
      </c>
      <c r="H266" s="16">
        <v>461838</v>
      </c>
      <c r="I266" s="16">
        <v>144237</v>
      </c>
      <c r="J266" s="16">
        <v>12710</v>
      </c>
      <c r="K266" s="16">
        <v>67699</v>
      </c>
      <c r="L266" s="16">
        <v>4598</v>
      </c>
      <c r="M266" s="13">
        <f t="shared" si="12"/>
        <v>985641</v>
      </c>
    </row>
    <row r="267" spans="1:13" x14ac:dyDescent="0.2">
      <c r="A267" s="13" t="str">
        <f t="shared" si="13"/>
        <v>Løbende priser (1.000 kr.)</v>
      </c>
      <c r="B267" s="13" t="str">
        <f t="shared" si="13"/>
        <v>I alt (netto)</v>
      </c>
      <c r="C267" s="13" t="str">
        <f t="shared" si="13"/>
        <v>1 Driftskonti</v>
      </c>
      <c r="D267" s="36" t="str">
        <f t="shared" si="13"/>
        <v>2018</v>
      </c>
      <c r="E267" s="3">
        <v>563</v>
      </c>
      <c r="F267" s="4" t="s">
        <v>64</v>
      </c>
      <c r="G267" s="16">
        <v>7166</v>
      </c>
      <c r="H267" s="16">
        <v>12361</v>
      </c>
      <c r="I267" s="16">
        <v>8118</v>
      </c>
      <c r="J267" s="16">
        <v>2544</v>
      </c>
      <c r="K267" s="16">
        <v>2281</v>
      </c>
      <c r="L267" s="16">
        <v>60</v>
      </c>
      <c r="M267" s="13">
        <f t="shared" si="12"/>
        <v>32530</v>
      </c>
    </row>
    <row r="268" spans="1:13" x14ac:dyDescent="0.2">
      <c r="A268" s="13" t="str">
        <f t="shared" si="13"/>
        <v>Løbende priser (1.000 kr.)</v>
      </c>
      <c r="B268" s="13" t="str">
        <f t="shared" si="13"/>
        <v>I alt (netto)</v>
      </c>
      <c r="C268" s="13" t="str">
        <f t="shared" si="13"/>
        <v>1 Driftskonti</v>
      </c>
      <c r="D268" s="36" t="str">
        <f t="shared" si="13"/>
        <v>2018</v>
      </c>
      <c r="E268" s="3">
        <v>573</v>
      </c>
      <c r="F268" s="4" t="s">
        <v>70</v>
      </c>
      <c r="G268" s="16">
        <v>107751</v>
      </c>
      <c r="H268" s="16">
        <v>194190</v>
      </c>
      <c r="I268" s="16">
        <v>37659</v>
      </c>
      <c r="J268" s="16">
        <v>17730</v>
      </c>
      <c r="K268" s="16">
        <v>24421</v>
      </c>
      <c r="L268" s="16">
        <v>2303</v>
      </c>
      <c r="M268" s="13">
        <f t="shared" si="12"/>
        <v>384054</v>
      </c>
    </row>
    <row r="269" spans="1:13" x14ac:dyDescent="0.2">
      <c r="A269" s="13" t="str">
        <f t="shared" si="13"/>
        <v>Løbende priser (1.000 kr.)</v>
      </c>
      <c r="B269" s="13" t="str">
        <f t="shared" si="13"/>
        <v>I alt (netto)</v>
      </c>
      <c r="C269" s="13" t="str">
        <f t="shared" si="13"/>
        <v>1 Driftskonti</v>
      </c>
      <c r="D269" s="36" t="str">
        <f t="shared" si="13"/>
        <v>2018</v>
      </c>
      <c r="E269" s="3">
        <v>575</v>
      </c>
      <c r="F269" s="4" t="s">
        <v>71</v>
      </c>
      <c r="G269" s="16">
        <v>104678</v>
      </c>
      <c r="H269" s="16">
        <v>138513</v>
      </c>
      <c r="I269" s="16">
        <v>28777</v>
      </c>
      <c r="J269" s="16">
        <v>33062</v>
      </c>
      <c r="K269" s="16">
        <v>23904</v>
      </c>
      <c r="L269" s="16">
        <v>1541</v>
      </c>
      <c r="M269" s="13">
        <f t="shared" si="12"/>
        <v>330475</v>
      </c>
    </row>
    <row r="270" spans="1:13" x14ac:dyDescent="0.2">
      <c r="A270" s="13" t="str">
        <f t="shared" si="13"/>
        <v>Løbende priser (1.000 kr.)</v>
      </c>
      <c r="B270" s="13" t="str">
        <f t="shared" si="13"/>
        <v>I alt (netto)</v>
      </c>
      <c r="C270" s="13" t="str">
        <f t="shared" si="13"/>
        <v>1 Driftskonti</v>
      </c>
      <c r="D270" s="36" t="str">
        <f t="shared" si="13"/>
        <v>2018</v>
      </c>
      <c r="E270" s="3">
        <v>580</v>
      </c>
      <c r="F270" s="4" t="s">
        <v>73</v>
      </c>
      <c r="G270" s="16">
        <v>145554</v>
      </c>
      <c r="H270" s="16">
        <v>203033</v>
      </c>
      <c r="I270" s="16">
        <v>81274</v>
      </c>
      <c r="J270" s="16">
        <v>3983</v>
      </c>
      <c r="K270" s="16">
        <v>34538</v>
      </c>
      <c r="L270" s="16">
        <v>3353</v>
      </c>
      <c r="M270" s="13">
        <f t="shared" si="12"/>
        <v>471735</v>
      </c>
    </row>
    <row r="271" spans="1:13" x14ac:dyDescent="0.2">
      <c r="A271" s="13" t="str">
        <f t="shared" si="13"/>
        <v>Løbende priser (1.000 kr.)</v>
      </c>
      <c r="B271" s="13" t="str">
        <f t="shared" si="13"/>
        <v>I alt (netto)</v>
      </c>
      <c r="C271" s="13" t="str">
        <f t="shared" si="13"/>
        <v>1 Driftskonti</v>
      </c>
      <c r="D271" s="36" t="str">
        <f t="shared" ref="D271:D303" si="14">D270</f>
        <v>2018</v>
      </c>
      <c r="E271" s="3">
        <v>607</v>
      </c>
      <c r="F271" s="4" t="s">
        <v>65</v>
      </c>
      <c r="G271" s="16">
        <v>146964</v>
      </c>
      <c r="H271" s="16">
        <v>193708</v>
      </c>
      <c r="I271" s="16">
        <v>57615</v>
      </c>
      <c r="J271" s="16">
        <v>27500</v>
      </c>
      <c r="K271" s="16">
        <v>14806</v>
      </c>
      <c r="L271" s="16">
        <v>2853</v>
      </c>
      <c r="M271" s="13">
        <f t="shared" ref="M271:M303" si="15">SUM(G271:L271)</f>
        <v>443446</v>
      </c>
    </row>
    <row r="272" spans="1:13" x14ac:dyDescent="0.2">
      <c r="A272" s="13" t="str">
        <f t="shared" ref="A272:C303" si="16">A271</f>
        <v>Løbende priser (1.000 kr.)</v>
      </c>
      <c r="B272" s="13" t="str">
        <f t="shared" si="16"/>
        <v>I alt (netto)</v>
      </c>
      <c r="C272" s="13" t="str">
        <f t="shared" si="16"/>
        <v>1 Driftskonti</v>
      </c>
      <c r="D272" s="36" t="str">
        <f t="shared" si="14"/>
        <v>2018</v>
      </c>
      <c r="E272" s="3">
        <v>615</v>
      </c>
      <c r="F272" s="4" t="s">
        <v>76</v>
      </c>
      <c r="G272" s="16">
        <v>174662</v>
      </c>
      <c r="H272" s="16">
        <v>278337</v>
      </c>
      <c r="I272" s="16">
        <v>58842</v>
      </c>
      <c r="J272" s="16">
        <v>6459</v>
      </c>
      <c r="K272" s="16">
        <v>39105</v>
      </c>
      <c r="L272" s="16">
        <v>3072</v>
      </c>
      <c r="M272" s="13">
        <f t="shared" si="15"/>
        <v>560477</v>
      </c>
    </row>
    <row r="273" spans="1:13" x14ac:dyDescent="0.2">
      <c r="A273" s="13" t="str">
        <f t="shared" si="16"/>
        <v>Løbende priser (1.000 kr.)</v>
      </c>
      <c r="B273" s="13" t="str">
        <f t="shared" si="16"/>
        <v>I alt (netto)</v>
      </c>
      <c r="C273" s="13" t="str">
        <f t="shared" si="16"/>
        <v>1 Driftskonti</v>
      </c>
      <c r="D273" s="36" t="str">
        <f t="shared" si="14"/>
        <v>2018</v>
      </c>
      <c r="E273" s="3">
        <v>621</v>
      </c>
      <c r="F273" s="4" t="s">
        <v>67</v>
      </c>
      <c r="G273" s="16">
        <v>136881</v>
      </c>
      <c r="H273" s="16">
        <v>299468</v>
      </c>
      <c r="I273" s="16">
        <v>140811</v>
      </c>
      <c r="J273" s="16">
        <v>43323</v>
      </c>
      <c r="K273" s="16">
        <v>25231</v>
      </c>
      <c r="L273" s="16">
        <v>2883</v>
      </c>
      <c r="M273" s="13">
        <f t="shared" si="15"/>
        <v>648597</v>
      </c>
    </row>
    <row r="274" spans="1:13" x14ac:dyDescent="0.2">
      <c r="A274" s="13" t="str">
        <f t="shared" si="16"/>
        <v>Løbende priser (1.000 kr.)</v>
      </c>
      <c r="B274" s="13" t="str">
        <f t="shared" si="16"/>
        <v>I alt (netto)</v>
      </c>
      <c r="C274" s="13" t="str">
        <f t="shared" si="16"/>
        <v>1 Driftskonti</v>
      </c>
      <c r="D274" s="36" t="str">
        <f t="shared" si="14"/>
        <v>2018</v>
      </c>
      <c r="E274" s="3">
        <v>630</v>
      </c>
      <c r="F274" s="4" t="s">
        <v>72</v>
      </c>
      <c r="G274" s="16">
        <v>216681</v>
      </c>
      <c r="H274" s="16">
        <v>304670</v>
      </c>
      <c r="I274" s="16">
        <v>110959</v>
      </c>
      <c r="J274" s="16">
        <v>49870</v>
      </c>
      <c r="K274" s="16">
        <v>29768</v>
      </c>
      <c r="L274" s="16">
        <v>4326</v>
      </c>
      <c r="M274" s="13">
        <f t="shared" si="15"/>
        <v>716274</v>
      </c>
    </row>
    <row r="275" spans="1:13" x14ac:dyDescent="0.2">
      <c r="A275" s="13" t="str">
        <f t="shared" si="16"/>
        <v>Løbende priser (1.000 kr.)</v>
      </c>
      <c r="B275" s="13" t="str">
        <f t="shared" si="16"/>
        <v>I alt (netto)</v>
      </c>
      <c r="C275" s="13" t="str">
        <f t="shared" si="16"/>
        <v>1 Driftskonti</v>
      </c>
      <c r="D275" s="36" t="str">
        <f t="shared" si="14"/>
        <v>2018</v>
      </c>
      <c r="E275" s="3">
        <v>657</v>
      </c>
      <c r="F275" s="4" t="s">
        <v>85</v>
      </c>
      <c r="G275" s="16">
        <v>123185</v>
      </c>
      <c r="H275" s="16">
        <v>262357</v>
      </c>
      <c r="I275" s="16">
        <v>64723</v>
      </c>
      <c r="J275" s="16">
        <v>71351</v>
      </c>
      <c r="K275" s="16">
        <v>22028</v>
      </c>
      <c r="L275" s="16">
        <v>1293</v>
      </c>
      <c r="M275" s="13">
        <f t="shared" si="15"/>
        <v>544937</v>
      </c>
    </row>
    <row r="276" spans="1:13" x14ac:dyDescent="0.2">
      <c r="A276" s="13" t="str">
        <f t="shared" si="16"/>
        <v>Løbende priser (1.000 kr.)</v>
      </c>
      <c r="B276" s="13" t="str">
        <f t="shared" si="16"/>
        <v>I alt (netto)</v>
      </c>
      <c r="C276" s="13" t="str">
        <f t="shared" si="16"/>
        <v>1 Driftskonti</v>
      </c>
      <c r="D276" s="36" t="str">
        <f t="shared" si="14"/>
        <v>2018</v>
      </c>
      <c r="E276" s="3">
        <v>661</v>
      </c>
      <c r="F276" s="4" t="s">
        <v>86</v>
      </c>
      <c r="G276" s="16">
        <v>119279</v>
      </c>
      <c r="H276" s="16">
        <v>206183</v>
      </c>
      <c r="I276" s="16">
        <v>34225</v>
      </c>
      <c r="J276" s="16">
        <v>12592</v>
      </c>
      <c r="K276" s="16">
        <v>29028</v>
      </c>
      <c r="L276" s="16">
        <v>2892</v>
      </c>
      <c r="M276" s="13">
        <f t="shared" si="15"/>
        <v>404199</v>
      </c>
    </row>
    <row r="277" spans="1:13" x14ac:dyDescent="0.2">
      <c r="A277" s="13" t="str">
        <f t="shared" si="16"/>
        <v>Løbende priser (1.000 kr.)</v>
      </c>
      <c r="B277" s="13" t="str">
        <f t="shared" si="16"/>
        <v>I alt (netto)</v>
      </c>
      <c r="C277" s="13" t="str">
        <f t="shared" si="16"/>
        <v>1 Driftskonti</v>
      </c>
      <c r="D277" s="36" t="str">
        <f t="shared" si="14"/>
        <v>2018</v>
      </c>
      <c r="E277" s="3">
        <v>665</v>
      </c>
      <c r="F277" s="4" t="s">
        <v>88</v>
      </c>
      <c r="G277" s="16">
        <v>38129</v>
      </c>
      <c r="H277" s="16">
        <v>83101</v>
      </c>
      <c r="I277" s="16">
        <v>27156</v>
      </c>
      <c r="J277" s="16">
        <v>12385</v>
      </c>
      <c r="K277" s="16">
        <v>4995</v>
      </c>
      <c r="L277" s="16">
        <v>998</v>
      </c>
      <c r="M277" s="13">
        <f t="shared" si="15"/>
        <v>166764</v>
      </c>
    </row>
    <row r="278" spans="1:13" x14ac:dyDescent="0.2">
      <c r="A278" s="13" t="str">
        <f t="shared" si="16"/>
        <v>Løbende priser (1.000 kr.)</v>
      </c>
      <c r="B278" s="13" t="str">
        <f t="shared" si="16"/>
        <v>I alt (netto)</v>
      </c>
      <c r="C278" s="13" t="str">
        <f t="shared" si="16"/>
        <v>1 Driftskonti</v>
      </c>
      <c r="D278" s="36" t="str">
        <f t="shared" si="14"/>
        <v>2018</v>
      </c>
      <c r="E278" s="3">
        <v>671</v>
      </c>
      <c r="F278" s="4" t="s">
        <v>91</v>
      </c>
      <c r="G278" s="16">
        <v>47404</v>
      </c>
      <c r="H278" s="16">
        <v>101388</v>
      </c>
      <c r="I278" s="16">
        <v>27006</v>
      </c>
      <c r="J278" s="16">
        <v>8489</v>
      </c>
      <c r="K278" s="16">
        <v>7294</v>
      </c>
      <c r="L278" s="16">
        <v>433</v>
      </c>
      <c r="M278" s="13">
        <f t="shared" si="15"/>
        <v>192014</v>
      </c>
    </row>
    <row r="279" spans="1:13" x14ac:dyDescent="0.2">
      <c r="A279" s="13" t="str">
        <f t="shared" si="16"/>
        <v>Løbende priser (1.000 kr.)</v>
      </c>
      <c r="B279" s="13" t="str">
        <f t="shared" si="16"/>
        <v>I alt (netto)</v>
      </c>
      <c r="C279" s="13" t="str">
        <f t="shared" si="16"/>
        <v>1 Driftskonti</v>
      </c>
      <c r="D279" s="36" t="str">
        <f t="shared" si="14"/>
        <v>2018</v>
      </c>
      <c r="E279" s="3">
        <v>706</v>
      </c>
      <c r="F279" s="4" t="s">
        <v>83</v>
      </c>
      <c r="G279" s="16">
        <v>117033</v>
      </c>
      <c r="H279" s="16">
        <v>129000</v>
      </c>
      <c r="I279" s="16">
        <v>52830</v>
      </c>
      <c r="J279" s="16">
        <v>11083</v>
      </c>
      <c r="K279" s="16">
        <v>12180</v>
      </c>
      <c r="L279" s="16">
        <v>1862</v>
      </c>
      <c r="M279" s="13">
        <f t="shared" si="15"/>
        <v>323988</v>
      </c>
    </row>
    <row r="280" spans="1:13" x14ac:dyDescent="0.2">
      <c r="A280" s="13" t="str">
        <f t="shared" si="16"/>
        <v>Løbende priser (1.000 kr.)</v>
      </c>
      <c r="B280" s="13" t="str">
        <f t="shared" si="16"/>
        <v>I alt (netto)</v>
      </c>
      <c r="C280" s="13" t="str">
        <f t="shared" si="16"/>
        <v>1 Driftskonti</v>
      </c>
      <c r="D280" s="36" t="str">
        <f t="shared" si="14"/>
        <v>2018</v>
      </c>
      <c r="E280" s="3">
        <v>707</v>
      </c>
      <c r="F280" s="4" t="s">
        <v>77</v>
      </c>
      <c r="G280" s="16">
        <v>86846</v>
      </c>
      <c r="H280" s="16">
        <v>161670</v>
      </c>
      <c r="I280" s="16">
        <v>36908</v>
      </c>
      <c r="J280" s="16">
        <v>1049</v>
      </c>
      <c r="K280" s="16">
        <v>14171</v>
      </c>
      <c r="L280" s="16">
        <v>1772</v>
      </c>
      <c r="M280" s="13">
        <f t="shared" si="15"/>
        <v>302416</v>
      </c>
    </row>
    <row r="281" spans="1:13" x14ac:dyDescent="0.2">
      <c r="A281" s="13" t="str">
        <f t="shared" si="16"/>
        <v>Løbende priser (1.000 kr.)</v>
      </c>
      <c r="B281" s="13" t="str">
        <f t="shared" si="16"/>
        <v>I alt (netto)</v>
      </c>
      <c r="C281" s="13" t="str">
        <f t="shared" si="16"/>
        <v>1 Driftskonti</v>
      </c>
      <c r="D281" s="36" t="str">
        <f t="shared" si="14"/>
        <v>2018</v>
      </c>
      <c r="E281" s="3">
        <v>710</v>
      </c>
      <c r="F281" s="4" t="s">
        <v>74</v>
      </c>
      <c r="G281" s="16">
        <v>56910</v>
      </c>
      <c r="H281" s="16">
        <v>154018</v>
      </c>
      <c r="I281" s="16">
        <v>46932</v>
      </c>
      <c r="J281" s="16">
        <v>19811</v>
      </c>
      <c r="K281" s="16">
        <v>11064</v>
      </c>
      <c r="L281" s="16">
        <v>2422</v>
      </c>
      <c r="M281" s="13">
        <f t="shared" si="15"/>
        <v>291157</v>
      </c>
    </row>
    <row r="282" spans="1:13" x14ac:dyDescent="0.2">
      <c r="A282" s="13" t="str">
        <f t="shared" si="16"/>
        <v>Løbende priser (1.000 kr.)</v>
      </c>
      <c r="B282" s="13" t="str">
        <f t="shared" si="16"/>
        <v>I alt (netto)</v>
      </c>
      <c r="C282" s="13" t="str">
        <f t="shared" si="16"/>
        <v>1 Driftskonti</v>
      </c>
      <c r="D282" s="36" t="str">
        <f t="shared" si="14"/>
        <v>2018</v>
      </c>
      <c r="E282" s="3">
        <v>727</v>
      </c>
      <c r="F282" s="4" t="s">
        <v>78</v>
      </c>
      <c r="G282" s="16">
        <v>55254</v>
      </c>
      <c r="H282" s="16">
        <v>82954</v>
      </c>
      <c r="I282" s="16">
        <v>20724</v>
      </c>
      <c r="J282" s="16">
        <v>12506</v>
      </c>
      <c r="K282" s="16">
        <v>7374</v>
      </c>
      <c r="L282" s="16">
        <v>944</v>
      </c>
      <c r="M282" s="13">
        <f t="shared" si="15"/>
        <v>179756</v>
      </c>
    </row>
    <row r="283" spans="1:13" x14ac:dyDescent="0.2">
      <c r="A283" s="13" t="str">
        <f t="shared" si="16"/>
        <v>Løbende priser (1.000 kr.)</v>
      </c>
      <c r="B283" s="13" t="str">
        <f t="shared" si="16"/>
        <v>I alt (netto)</v>
      </c>
      <c r="C283" s="13" t="str">
        <f t="shared" si="16"/>
        <v>1 Driftskonti</v>
      </c>
      <c r="D283" s="36" t="str">
        <f t="shared" si="14"/>
        <v>2018</v>
      </c>
      <c r="E283" s="3">
        <v>730</v>
      </c>
      <c r="F283" s="4" t="s">
        <v>79</v>
      </c>
      <c r="G283" s="16">
        <v>103968</v>
      </c>
      <c r="H283" s="16">
        <v>490782</v>
      </c>
      <c r="I283" s="16">
        <v>112605</v>
      </c>
      <c r="J283" s="16">
        <v>3979</v>
      </c>
      <c r="K283" s="16">
        <v>43993</v>
      </c>
      <c r="L283" s="16">
        <v>3729</v>
      </c>
      <c r="M283" s="13">
        <f t="shared" si="15"/>
        <v>759056</v>
      </c>
    </row>
    <row r="284" spans="1:13" x14ac:dyDescent="0.2">
      <c r="A284" s="13" t="str">
        <f t="shared" si="16"/>
        <v>Løbende priser (1.000 kr.)</v>
      </c>
      <c r="B284" s="13" t="str">
        <f t="shared" si="16"/>
        <v>I alt (netto)</v>
      </c>
      <c r="C284" s="13" t="str">
        <f t="shared" si="16"/>
        <v>1 Driftskonti</v>
      </c>
      <c r="D284" s="36" t="str">
        <f t="shared" si="14"/>
        <v>2018</v>
      </c>
      <c r="E284" s="3">
        <v>740</v>
      </c>
      <c r="F284" s="4" t="s">
        <v>81</v>
      </c>
      <c r="G284" s="16">
        <v>177004</v>
      </c>
      <c r="H284" s="16">
        <v>364430</v>
      </c>
      <c r="I284" s="16">
        <v>58383</v>
      </c>
      <c r="J284" s="16">
        <v>26982</v>
      </c>
      <c r="K284" s="16">
        <v>23915</v>
      </c>
      <c r="L284" s="16">
        <v>4776</v>
      </c>
      <c r="M284" s="13">
        <f t="shared" si="15"/>
        <v>655490</v>
      </c>
    </row>
    <row r="285" spans="1:13" x14ac:dyDescent="0.2">
      <c r="A285" s="13" t="str">
        <f t="shared" si="16"/>
        <v>Løbende priser (1.000 kr.)</v>
      </c>
      <c r="B285" s="13" t="str">
        <f t="shared" si="16"/>
        <v>I alt (netto)</v>
      </c>
      <c r="C285" s="13" t="str">
        <f t="shared" si="16"/>
        <v>1 Driftskonti</v>
      </c>
      <c r="D285" s="36" t="str">
        <f t="shared" si="14"/>
        <v>2018</v>
      </c>
      <c r="E285" s="3">
        <v>741</v>
      </c>
      <c r="F285" s="4" t="s">
        <v>80</v>
      </c>
      <c r="G285" s="16">
        <v>20516</v>
      </c>
      <c r="H285" s="16">
        <v>27125</v>
      </c>
      <c r="I285" s="16">
        <v>3</v>
      </c>
      <c r="J285" s="16">
        <v>37</v>
      </c>
      <c r="K285" s="16">
        <v>4125</v>
      </c>
      <c r="L285" s="16">
        <v>121</v>
      </c>
      <c r="M285" s="13">
        <f t="shared" si="15"/>
        <v>51927</v>
      </c>
    </row>
    <row r="286" spans="1:13" x14ac:dyDescent="0.2">
      <c r="A286" s="13" t="str">
        <f t="shared" si="16"/>
        <v>Løbende priser (1.000 kr.)</v>
      </c>
      <c r="B286" s="13" t="str">
        <f t="shared" si="16"/>
        <v>I alt (netto)</v>
      </c>
      <c r="C286" s="13" t="str">
        <f t="shared" si="16"/>
        <v>1 Driftskonti</v>
      </c>
      <c r="D286" s="36" t="str">
        <f t="shared" si="14"/>
        <v>2018</v>
      </c>
      <c r="E286" s="3">
        <v>746</v>
      </c>
      <c r="F286" s="4" t="s">
        <v>82</v>
      </c>
      <c r="G286" s="16">
        <v>98612</v>
      </c>
      <c r="H286" s="16">
        <v>216323</v>
      </c>
      <c r="I286" s="16">
        <v>39520</v>
      </c>
      <c r="J286" s="16">
        <v>7653</v>
      </c>
      <c r="K286" s="16">
        <v>11685</v>
      </c>
      <c r="L286" s="16">
        <v>2777</v>
      </c>
      <c r="M286" s="13">
        <f t="shared" si="15"/>
        <v>376570</v>
      </c>
    </row>
    <row r="287" spans="1:13" x14ac:dyDescent="0.2">
      <c r="A287" s="13" t="str">
        <f t="shared" si="16"/>
        <v>Løbende priser (1.000 kr.)</v>
      </c>
      <c r="B287" s="13" t="str">
        <f t="shared" si="16"/>
        <v>I alt (netto)</v>
      </c>
      <c r="C287" s="13" t="str">
        <f t="shared" si="16"/>
        <v>1 Driftskonti</v>
      </c>
      <c r="D287" s="36" t="str">
        <f t="shared" si="14"/>
        <v>2018</v>
      </c>
      <c r="E287" s="3">
        <v>751</v>
      </c>
      <c r="F287" s="4" t="s">
        <v>84</v>
      </c>
      <c r="G287" s="16">
        <v>482764</v>
      </c>
      <c r="H287" s="16">
        <v>997335</v>
      </c>
      <c r="I287" s="16">
        <v>201540</v>
      </c>
      <c r="J287" s="16">
        <v>102632</v>
      </c>
      <c r="K287" s="16">
        <v>68217</v>
      </c>
      <c r="L287" s="16">
        <v>8271</v>
      </c>
      <c r="M287" s="13">
        <f t="shared" si="15"/>
        <v>1860759</v>
      </c>
    </row>
    <row r="288" spans="1:13" x14ac:dyDescent="0.2">
      <c r="A288" s="13" t="str">
        <f t="shared" si="16"/>
        <v>Løbende priser (1.000 kr.)</v>
      </c>
      <c r="B288" s="13" t="str">
        <f t="shared" si="16"/>
        <v>I alt (netto)</v>
      </c>
      <c r="C288" s="13" t="str">
        <f t="shared" si="16"/>
        <v>1 Driftskonti</v>
      </c>
      <c r="D288" s="36" t="str">
        <f t="shared" si="14"/>
        <v>2018</v>
      </c>
      <c r="E288" s="3">
        <v>756</v>
      </c>
      <c r="F288" s="4" t="s">
        <v>87</v>
      </c>
      <c r="G288" s="16">
        <v>87581</v>
      </c>
      <c r="H288" s="16">
        <v>144972</v>
      </c>
      <c r="I288" s="16">
        <v>31734</v>
      </c>
      <c r="J288" s="16">
        <v>31673</v>
      </c>
      <c r="K288" s="16">
        <v>17779</v>
      </c>
      <c r="L288" s="16">
        <v>1514</v>
      </c>
      <c r="M288" s="13">
        <f t="shared" si="15"/>
        <v>315253</v>
      </c>
    </row>
    <row r="289" spans="1:13" x14ac:dyDescent="0.2">
      <c r="A289" s="13" t="str">
        <f t="shared" si="16"/>
        <v>Løbende priser (1.000 kr.)</v>
      </c>
      <c r="B289" s="13" t="str">
        <f t="shared" si="16"/>
        <v>I alt (netto)</v>
      </c>
      <c r="C289" s="13" t="str">
        <f t="shared" si="16"/>
        <v>1 Driftskonti</v>
      </c>
      <c r="D289" s="36" t="str">
        <f t="shared" si="14"/>
        <v>2018</v>
      </c>
      <c r="E289" s="3">
        <v>760</v>
      </c>
      <c r="F289" s="4" t="s">
        <v>89</v>
      </c>
      <c r="G289" s="16">
        <v>129735</v>
      </c>
      <c r="H289" s="16">
        <v>216644</v>
      </c>
      <c r="I289" s="16">
        <v>36214</v>
      </c>
      <c r="J289" s="16">
        <v>12852</v>
      </c>
      <c r="K289" s="16">
        <v>17901</v>
      </c>
      <c r="L289" s="16">
        <v>2612</v>
      </c>
      <c r="M289" s="13">
        <f t="shared" si="15"/>
        <v>415958</v>
      </c>
    </row>
    <row r="290" spans="1:13" x14ac:dyDescent="0.2">
      <c r="A290" s="13" t="str">
        <f t="shared" si="16"/>
        <v>Løbende priser (1.000 kr.)</v>
      </c>
      <c r="B290" s="13" t="str">
        <f t="shared" si="16"/>
        <v>I alt (netto)</v>
      </c>
      <c r="C290" s="13" t="str">
        <f t="shared" si="16"/>
        <v>1 Driftskonti</v>
      </c>
      <c r="D290" s="36" t="str">
        <f t="shared" si="14"/>
        <v>2018</v>
      </c>
      <c r="E290" s="3">
        <v>766</v>
      </c>
      <c r="F290" s="4" t="s">
        <v>75</v>
      </c>
      <c r="G290" s="16">
        <v>92167</v>
      </c>
      <c r="H290" s="16">
        <v>133539</v>
      </c>
      <c r="I290" s="16">
        <v>47669</v>
      </c>
      <c r="J290" s="16">
        <v>19892</v>
      </c>
      <c r="K290" s="16">
        <v>11390</v>
      </c>
      <c r="L290" s="16">
        <v>1183</v>
      </c>
      <c r="M290" s="13">
        <f t="shared" si="15"/>
        <v>305840</v>
      </c>
    </row>
    <row r="291" spans="1:13" x14ac:dyDescent="0.2">
      <c r="A291" s="13" t="str">
        <f t="shared" si="16"/>
        <v>Løbende priser (1.000 kr.)</v>
      </c>
      <c r="B291" s="13" t="str">
        <f t="shared" si="16"/>
        <v>I alt (netto)</v>
      </c>
      <c r="C291" s="13" t="str">
        <f t="shared" si="16"/>
        <v>1 Driftskonti</v>
      </c>
      <c r="D291" s="36" t="str">
        <f t="shared" si="14"/>
        <v>2018</v>
      </c>
      <c r="E291" s="3">
        <v>773</v>
      </c>
      <c r="F291" s="4" t="s">
        <v>99</v>
      </c>
      <c r="G291" s="16">
        <v>59531</v>
      </c>
      <c r="H291" s="16">
        <v>126013</v>
      </c>
      <c r="I291" s="16">
        <v>20182</v>
      </c>
      <c r="J291" s="16">
        <v>16763</v>
      </c>
      <c r="K291" s="16">
        <v>7644</v>
      </c>
      <c r="L291" s="16">
        <v>771</v>
      </c>
      <c r="M291" s="13">
        <f t="shared" si="15"/>
        <v>230904</v>
      </c>
    </row>
    <row r="292" spans="1:13" x14ac:dyDescent="0.2">
      <c r="A292" s="13" t="str">
        <f t="shared" si="16"/>
        <v>Løbende priser (1.000 kr.)</v>
      </c>
      <c r="B292" s="13" t="str">
        <f t="shared" si="16"/>
        <v>I alt (netto)</v>
      </c>
      <c r="C292" s="13" t="str">
        <f t="shared" si="16"/>
        <v>1 Driftskonti</v>
      </c>
      <c r="D292" s="36" t="str">
        <f t="shared" si="14"/>
        <v>2018</v>
      </c>
      <c r="E292" s="3">
        <v>779</v>
      </c>
      <c r="F292" s="4" t="s">
        <v>90</v>
      </c>
      <c r="G292" s="16">
        <v>98092</v>
      </c>
      <c r="H292" s="16">
        <v>191163</v>
      </c>
      <c r="I292" s="16">
        <v>96820</v>
      </c>
      <c r="J292" s="16">
        <v>4780</v>
      </c>
      <c r="K292" s="16">
        <v>18542</v>
      </c>
      <c r="L292" s="16">
        <v>2500</v>
      </c>
      <c r="M292" s="13">
        <f t="shared" si="15"/>
        <v>411897</v>
      </c>
    </row>
    <row r="293" spans="1:13" x14ac:dyDescent="0.2">
      <c r="A293" s="13" t="str">
        <f t="shared" si="16"/>
        <v>Løbende priser (1.000 kr.)</v>
      </c>
      <c r="B293" s="13" t="str">
        <f t="shared" si="16"/>
        <v>I alt (netto)</v>
      </c>
      <c r="C293" s="13" t="str">
        <f t="shared" si="16"/>
        <v>1 Driftskonti</v>
      </c>
      <c r="D293" s="36" t="str">
        <f t="shared" si="14"/>
        <v>2018</v>
      </c>
      <c r="E293" s="3">
        <v>787</v>
      </c>
      <c r="F293" s="4" t="s">
        <v>101</v>
      </c>
      <c r="G293" s="16">
        <v>116543</v>
      </c>
      <c r="H293" s="16">
        <v>192445</v>
      </c>
      <c r="I293" s="16">
        <v>40732</v>
      </c>
      <c r="J293" s="16">
        <v>33876</v>
      </c>
      <c r="K293" s="16">
        <v>15266</v>
      </c>
      <c r="L293" s="16">
        <v>2413</v>
      </c>
      <c r="M293" s="13">
        <f t="shared" si="15"/>
        <v>401275</v>
      </c>
    </row>
    <row r="294" spans="1:13" x14ac:dyDescent="0.2">
      <c r="A294" s="13" t="str">
        <f t="shared" si="16"/>
        <v>Løbende priser (1.000 kr.)</v>
      </c>
      <c r="B294" s="13" t="str">
        <f t="shared" si="16"/>
        <v>I alt (netto)</v>
      </c>
      <c r="C294" s="13" t="str">
        <f t="shared" si="16"/>
        <v>1 Driftskonti</v>
      </c>
      <c r="D294" s="36" t="str">
        <f t="shared" si="14"/>
        <v>2018</v>
      </c>
      <c r="E294" s="3">
        <v>791</v>
      </c>
      <c r="F294" s="4" t="s">
        <v>92</v>
      </c>
      <c r="G294" s="16">
        <v>221709</v>
      </c>
      <c r="H294" s="16">
        <v>344427</v>
      </c>
      <c r="I294" s="16">
        <v>85595</v>
      </c>
      <c r="J294" s="16">
        <v>34976</v>
      </c>
      <c r="K294" s="16">
        <v>22911</v>
      </c>
      <c r="L294" s="16">
        <v>2954</v>
      </c>
      <c r="M294" s="13">
        <f t="shared" si="15"/>
        <v>712572</v>
      </c>
    </row>
    <row r="295" spans="1:13" x14ac:dyDescent="0.2">
      <c r="A295" s="13" t="str">
        <f t="shared" si="16"/>
        <v>Løbende priser (1.000 kr.)</v>
      </c>
      <c r="B295" s="13" t="str">
        <f t="shared" si="16"/>
        <v>I alt (netto)</v>
      </c>
      <c r="C295" s="13" t="str">
        <f t="shared" si="16"/>
        <v>1 Driftskonti</v>
      </c>
      <c r="D295" s="36" t="str">
        <f t="shared" si="14"/>
        <v>2018</v>
      </c>
      <c r="E295" s="3">
        <v>810</v>
      </c>
      <c r="F295" s="4" t="s">
        <v>93</v>
      </c>
      <c r="G295" s="16">
        <v>62053</v>
      </c>
      <c r="H295" s="16">
        <v>153623</v>
      </c>
      <c r="I295" s="16">
        <v>39556</v>
      </c>
      <c r="J295" s="16">
        <v>7451</v>
      </c>
      <c r="K295" s="16">
        <v>16294</v>
      </c>
      <c r="L295" s="16">
        <v>1140</v>
      </c>
      <c r="M295" s="13">
        <f t="shared" si="15"/>
        <v>280117</v>
      </c>
    </row>
    <row r="296" spans="1:13" x14ac:dyDescent="0.2">
      <c r="A296" s="13" t="str">
        <f t="shared" si="16"/>
        <v>Løbende priser (1.000 kr.)</v>
      </c>
      <c r="B296" s="13" t="str">
        <f t="shared" si="16"/>
        <v>I alt (netto)</v>
      </c>
      <c r="C296" s="13" t="str">
        <f t="shared" si="16"/>
        <v>1 Driftskonti</v>
      </c>
      <c r="D296" s="36" t="str">
        <f t="shared" si="14"/>
        <v>2018</v>
      </c>
      <c r="E296" s="3">
        <v>813</v>
      </c>
      <c r="F296" s="4" t="s">
        <v>94</v>
      </c>
      <c r="G296" s="16">
        <v>146690</v>
      </c>
      <c r="H296" s="16">
        <v>263468</v>
      </c>
      <c r="I296" s="16">
        <v>54569</v>
      </c>
      <c r="J296" s="16">
        <v>42046</v>
      </c>
      <c r="K296" s="16">
        <v>30097</v>
      </c>
      <c r="L296" s="16">
        <v>3016</v>
      </c>
      <c r="M296" s="13">
        <f t="shared" si="15"/>
        <v>539886</v>
      </c>
    </row>
    <row r="297" spans="1:13" x14ac:dyDescent="0.2">
      <c r="A297" s="13" t="str">
        <f t="shared" si="16"/>
        <v>Løbende priser (1.000 kr.)</v>
      </c>
      <c r="B297" s="13" t="str">
        <f t="shared" si="16"/>
        <v>I alt (netto)</v>
      </c>
      <c r="C297" s="13" t="str">
        <f t="shared" si="16"/>
        <v>1 Driftskonti</v>
      </c>
      <c r="D297" s="36" t="str">
        <f t="shared" si="14"/>
        <v>2018</v>
      </c>
      <c r="E297" s="3">
        <v>820</v>
      </c>
      <c r="F297" s="4" t="s">
        <v>102</v>
      </c>
      <c r="G297" s="16">
        <v>71149</v>
      </c>
      <c r="H297" s="16">
        <v>173598</v>
      </c>
      <c r="I297" s="16">
        <v>47452</v>
      </c>
      <c r="J297" s="16">
        <v>6737</v>
      </c>
      <c r="K297" s="16">
        <v>11873</v>
      </c>
      <c r="L297" s="16">
        <v>1315</v>
      </c>
      <c r="M297" s="13">
        <f t="shared" si="15"/>
        <v>312124</v>
      </c>
    </row>
    <row r="298" spans="1:13" x14ac:dyDescent="0.2">
      <c r="A298" s="13" t="str">
        <f t="shared" si="16"/>
        <v>Løbende priser (1.000 kr.)</v>
      </c>
      <c r="B298" s="13" t="str">
        <f t="shared" si="16"/>
        <v>I alt (netto)</v>
      </c>
      <c r="C298" s="13" t="str">
        <f t="shared" si="16"/>
        <v>1 Driftskonti</v>
      </c>
      <c r="D298" s="36" t="str">
        <f t="shared" si="14"/>
        <v>2018</v>
      </c>
      <c r="E298" s="3">
        <v>825</v>
      </c>
      <c r="F298" s="4" t="s">
        <v>97</v>
      </c>
      <c r="G298" s="16">
        <v>3762</v>
      </c>
      <c r="H298" s="16">
        <v>19473</v>
      </c>
      <c r="I298" s="16">
        <v>7100</v>
      </c>
      <c r="J298" s="16">
        <v>59</v>
      </c>
      <c r="K298" s="16">
        <v>574</v>
      </c>
      <c r="L298" s="16">
        <v>84</v>
      </c>
      <c r="M298" s="13">
        <f t="shared" si="15"/>
        <v>31052</v>
      </c>
    </row>
    <row r="299" spans="1:13" x14ac:dyDescent="0.2">
      <c r="A299" s="13" t="str">
        <f t="shared" si="16"/>
        <v>Løbende priser (1.000 kr.)</v>
      </c>
      <c r="B299" s="13" t="str">
        <f t="shared" si="16"/>
        <v>I alt (netto)</v>
      </c>
      <c r="C299" s="13" t="str">
        <f t="shared" si="16"/>
        <v>1 Driftskonti</v>
      </c>
      <c r="D299" s="36" t="str">
        <f t="shared" si="14"/>
        <v>2018</v>
      </c>
      <c r="E299" s="3">
        <v>840</v>
      </c>
      <c r="F299" s="4" t="s">
        <v>100</v>
      </c>
      <c r="G299" s="16">
        <v>60962</v>
      </c>
      <c r="H299" s="16">
        <v>112887</v>
      </c>
      <c r="I299" s="16">
        <v>19830</v>
      </c>
      <c r="J299" s="16">
        <v>10439</v>
      </c>
      <c r="K299" s="16">
        <v>9865</v>
      </c>
      <c r="L299" s="16">
        <v>1432</v>
      </c>
      <c r="M299" s="13">
        <f t="shared" si="15"/>
        <v>215415</v>
      </c>
    </row>
    <row r="300" spans="1:13" x14ac:dyDescent="0.2">
      <c r="A300" s="13" t="str">
        <f t="shared" si="16"/>
        <v>Løbende priser (1.000 kr.)</v>
      </c>
      <c r="B300" s="13" t="str">
        <f t="shared" si="16"/>
        <v>I alt (netto)</v>
      </c>
      <c r="C300" s="13" t="str">
        <f t="shared" si="16"/>
        <v>1 Driftskonti</v>
      </c>
      <c r="D300" s="36" t="str">
        <f t="shared" si="14"/>
        <v>2018</v>
      </c>
      <c r="E300" s="3">
        <v>846</v>
      </c>
      <c r="F300" s="4" t="s">
        <v>98</v>
      </c>
      <c r="G300" s="16">
        <v>104453</v>
      </c>
      <c r="H300" s="16">
        <v>177457</v>
      </c>
      <c r="I300" s="16">
        <v>28147</v>
      </c>
      <c r="J300" s="16">
        <v>4394</v>
      </c>
      <c r="K300" s="16">
        <v>12169</v>
      </c>
      <c r="L300" s="16">
        <v>1445</v>
      </c>
      <c r="M300" s="13">
        <f t="shared" si="15"/>
        <v>328065</v>
      </c>
    </row>
    <row r="301" spans="1:13" x14ac:dyDescent="0.2">
      <c r="A301" s="13" t="str">
        <f t="shared" si="16"/>
        <v>Løbende priser (1.000 kr.)</v>
      </c>
      <c r="B301" s="13" t="str">
        <f t="shared" si="16"/>
        <v>I alt (netto)</v>
      </c>
      <c r="C301" s="13" t="str">
        <f t="shared" si="16"/>
        <v>1 Driftskonti</v>
      </c>
      <c r="D301" s="36" t="str">
        <f t="shared" si="14"/>
        <v>2018</v>
      </c>
      <c r="E301" s="3">
        <v>849</v>
      </c>
      <c r="F301" s="4" t="s">
        <v>96</v>
      </c>
      <c r="G301" s="16">
        <v>116851</v>
      </c>
      <c r="H301" s="16">
        <v>130625</v>
      </c>
      <c r="I301" s="16">
        <v>25469</v>
      </c>
      <c r="J301" s="16">
        <v>14687</v>
      </c>
      <c r="K301" s="16">
        <v>14433</v>
      </c>
      <c r="L301" s="16">
        <v>2387</v>
      </c>
      <c r="M301" s="13">
        <f t="shared" si="15"/>
        <v>304452</v>
      </c>
    </row>
    <row r="302" spans="1:13" x14ac:dyDescent="0.2">
      <c r="A302" s="13" t="str">
        <f t="shared" si="16"/>
        <v>Løbende priser (1.000 kr.)</v>
      </c>
      <c r="B302" s="13" t="str">
        <f t="shared" si="16"/>
        <v>I alt (netto)</v>
      </c>
      <c r="C302" s="13" t="str">
        <f t="shared" si="16"/>
        <v>1 Driftskonti</v>
      </c>
      <c r="D302" s="36" t="str">
        <f t="shared" si="14"/>
        <v>2018</v>
      </c>
      <c r="E302" s="3">
        <v>851</v>
      </c>
      <c r="F302" s="4" t="s">
        <v>103</v>
      </c>
      <c r="G302" s="16">
        <v>399238</v>
      </c>
      <c r="H302" s="16">
        <v>768861</v>
      </c>
      <c r="I302" s="16">
        <v>177579</v>
      </c>
      <c r="J302" s="16">
        <v>82374</v>
      </c>
      <c r="K302" s="16">
        <v>79163</v>
      </c>
      <c r="L302" s="16">
        <v>6221</v>
      </c>
      <c r="M302" s="13">
        <f t="shared" si="15"/>
        <v>1513436</v>
      </c>
    </row>
    <row r="303" spans="1:13" x14ac:dyDescent="0.2">
      <c r="A303" s="13" t="str">
        <f t="shared" si="16"/>
        <v>Løbende priser (1.000 kr.)</v>
      </c>
      <c r="B303" s="13" t="str">
        <f t="shared" si="16"/>
        <v>I alt (netto)</v>
      </c>
      <c r="C303" s="13" t="str">
        <f t="shared" si="16"/>
        <v>1 Driftskonti</v>
      </c>
      <c r="D303" s="36" t="str">
        <f t="shared" si="14"/>
        <v>2018</v>
      </c>
      <c r="E303" s="3">
        <v>860</v>
      </c>
      <c r="F303" s="4" t="s">
        <v>95</v>
      </c>
      <c r="G303" s="16">
        <v>133652</v>
      </c>
      <c r="H303" s="16">
        <v>247446</v>
      </c>
      <c r="I303" s="16">
        <v>76351</v>
      </c>
      <c r="J303" s="16">
        <v>18191</v>
      </c>
      <c r="K303" s="16">
        <v>21844</v>
      </c>
      <c r="L303" s="16">
        <v>3327</v>
      </c>
      <c r="M303" s="13">
        <f t="shared" si="15"/>
        <v>500811</v>
      </c>
    </row>
    <row r="304" spans="1:13" x14ac:dyDescent="0.2">
      <c r="D304" s="36"/>
      <c r="E304" s="3"/>
      <c r="F304" s="4" t="s">
        <v>121</v>
      </c>
      <c r="G304" s="16">
        <f>SUM(G206:G303)</f>
        <v>12079893</v>
      </c>
      <c r="H304" s="16">
        <f t="shared" ref="H304:M304" si="17">SUM(H206:H303)</f>
        <v>21098513</v>
      </c>
      <c r="I304" s="16">
        <f t="shared" si="17"/>
        <v>4842967</v>
      </c>
      <c r="J304" s="16">
        <f t="shared" si="17"/>
        <v>2366261</v>
      </c>
      <c r="K304" s="16">
        <f t="shared" si="17"/>
        <v>2000059</v>
      </c>
      <c r="L304" s="16">
        <f t="shared" si="17"/>
        <v>194340</v>
      </c>
      <c r="M304" s="16">
        <f t="shared" si="17"/>
        <v>42582033</v>
      </c>
    </row>
    <row r="306" spans="1:1" x14ac:dyDescent="0.2">
      <c r="A306" t="s">
        <v>276</v>
      </c>
    </row>
  </sheetData>
  <pageMargins left="0.70866141732283472" right="0.70866141732283472" top="0.74803149606299213" bottom="0.74803149606299213" header="0.31496062992125984" footer="0.31496062992125984"/>
  <pageSetup paperSize="9" scale="84" fitToHeight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523C-0374-4B5B-AEC7-30A75ED0C2EA}">
  <sheetPr>
    <pageSetUpPr fitToPage="1"/>
  </sheetPr>
  <dimension ref="A1:M306"/>
  <sheetViews>
    <sheetView topLeftCell="A87" workbookViewId="0">
      <selection activeCell="H3" sqref="H3"/>
    </sheetView>
  </sheetViews>
  <sheetFormatPr defaultColWidth="9.109375" defaultRowHeight="14.25" x14ac:dyDescent="0.2"/>
  <cols>
    <col min="1" max="1" width="17.33203125" style="13" customWidth="1"/>
    <col min="2" max="3" width="9.109375" style="13"/>
    <col min="4" max="4" width="9.109375" style="18"/>
    <col min="5" max="16384" width="9.109375" style="13"/>
  </cols>
  <sheetData>
    <row r="1" spans="1:13" ht="16.5" x14ac:dyDescent="0.25">
      <c r="A1" s="41" t="s">
        <v>212</v>
      </c>
    </row>
    <row r="2" spans="1:13" x14ac:dyDescent="0.2">
      <c r="A2" s="14" t="s">
        <v>198</v>
      </c>
    </row>
    <row r="3" spans="1:13" x14ac:dyDescent="0.2">
      <c r="G3" s="15" t="s">
        <v>199</v>
      </c>
      <c r="H3" s="15" t="s">
        <v>200</v>
      </c>
      <c r="I3" s="15" t="s">
        <v>201</v>
      </c>
      <c r="J3" s="15" t="s">
        <v>202</v>
      </c>
      <c r="K3" s="15" t="s">
        <v>203</v>
      </c>
      <c r="L3" s="15" t="s">
        <v>204</v>
      </c>
      <c r="M3" s="15" t="s">
        <v>1</v>
      </c>
    </row>
    <row r="4" spans="1:13" x14ac:dyDescent="0.2">
      <c r="A4" s="4" t="s">
        <v>274</v>
      </c>
      <c r="B4" s="4" t="s">
        <v>206</v>
      </c>
      <c r="C4" s="4" t="s">
        <v>207</v>
      </c>
      <c r="D4" s="39" t="s">
        <v>130</v>
      </c>
      <c r="E4" s="3">
        <v>101</v>
      </c>
      <c r="F4" s="4" t="s">
        <v>5</v>
      </c>
      <c r="G4" s="16">
        <f>(Dataark7a!G4*Dataark9!$F$58)/1000</f>
        <v>945.69155999999998</v>
      </c>
      <c r="H4" s="16">
        <f>(Dataark7a!H4*Dataark9!$F$58)/1000</f>
        <v>2632.4469599999998</v>
      </c>
      <c r="I4" s="16">
        <f>(Dataark7a!I4*Dataark9!$F$58)/1000</f>
        <v>335.92674499999998</v>
      </c>
      <c r="J4" s="16">
        <f>(Dataark7a!J4*Dataark9!$F$58)/1000</f>
        <v>317.39366999999999</v>
      </c>
      <c r="K4" s="16">
        <f>(Dataark7a!K4*Dataark9!$F$58)/1000</f>
        <v>201.09562</v>
      </c>
      <c r="L4" s="16">
        <f>(Dataark7a!L4*Dataark9!$F$58)/1000</f>
        <v>8.7988999999999997</v>
      </c>
      <c r="M4" s="13">
        <f>SUM(G4:L4)</f>
        <v>4441.3534549999995</v>
      </c>
    </row>
    <row r="5" spans="1:13" x14ac:dyDescent="0.2">
      <c r="A5" s="13" t="str">
        <f>A4</f>
        <v>2024-priser (mio. kr.)</v>
      </c>
      <c r="B5" s="13" t="str">
        <f>B4</f>
        <v>I alt (netto)</v>
      </c>
      <c r="C5" s="13" t="str">
        <f>C4</f>
        <v>1 Driftskonti</v>
      </c>
      <c r="D5" s="18" t="str">
        <f>D4</f>
        <v>2023</v>
      </c>
      <c r="E5" s="3">
        <v>147</v>
      </c>
      <c r="F5" s="4" t="s">
        <v>6</v>
      </c>
      <c r="G5" s="16">
        <f>(Dataark7a!G5*Dataark9!$F$58)/1000</f>
        <v>263.60124999999999</v>
      </c>
      <c r="H5" s="16">
        <f>(Dataark7a!H5*Dataark9!$F$58)/1000</f>
        <v>552.01706999999999</v>
      </c>
      <c r="I5" s="16">
        <f>(Dataark7a!I5*Dataark9!$F$58)/1000</f>
        <v>59.180439999999997</v>
      </c>
      <c r="J5" s="16">
        <f>(Dataark7a!J5*Dataark9!$F$58)/1000</f>
        <v>66.381534999999985</v>
      </c>
      <c r="K5" s="16">
        <f>(Dataark7a!K5*Dataark9!$F$58)/1000</f>
        <v>35.799610000000001</v>
      </c>
      <c r="L5" s="16">
        <f>(Dataark7a!L5*Dataark9!$F$58)/1000</f>
        <v>0.98961499999999991</v>
      </c>
      <c r="M5" s="13">
        <f t="shared" ref="M5:M68" si="0">SUM(G5:L5)</f>
        <v>977.96951999999999</v>
      </c>
    </row>
    <row r="6" spans="1:13" x14ac:dyDescent="0.2">
      <c r="A6" s="13" t="str">
        <f t="shared" ref="A6:D69" si="1">A5</f>
        <v>2024-priser (mio. kr.)</v>
      </c>
      <c r="B6" s="13" t="str">
        <f t="shared" si="1"/>
        <v>I alt (netto)</v>
      </c>
      <c r="C6" s="13" t="str">
        <f t="shared" si="1"/>
        <v>1 Driftskonti</v>
      </c>
      <c r="D6" s="18" t="str">
        <f t="shared" si="1"/>
        <v>2023</v>
      </c>
      <c r="E6" s="3">
        <v>151</v>
      </c>
      <c r="F6" s="4" t="s">
        <v>10</v>
      </c>
      <c r="G6" s="16">
        <f>(Dataark7a!G6*Dataark9!$F$58)/1000</f>
        <v>129.60926000000001</v>
      </c>
      <c r="H6" s="16">
        <f>(Dataark7a!H6*Dataark9!$F$58)/1000</f>
        <v>248.16659999999999</v>
      </c>
      <c r="I6" s="16">
        <f>(Dataark7a!I6*Dataark9!$F$58)/1000</f>
        <v>71.027604999999994</v>
      </c>
      <c r="J6" s="16">
        <f>(Dataark7a!J6*Dataark9!$F$58)/1000</f>
        <v>26.95682</v>
      </c>
      <c r="K6" s="16">
        <f>(Dataark7a!K6*Dataark9!$F$58)/1000</f>
        <v>25.825084999999998</v>
      </c>
      <c r="L6" s="16">
        <f>(Dataark7a!L6*Dataark9!$F$58)/1000</f>
        <v>1.9499699999999998</v>
      </c>
      <c r="M6" s="13">
        <f t="shared" si="0"/>
        <v>503.53533999999996</v>
      </c>
    </row>
    <row r="7" spans="1:13" x14ac:dyDescent="0.2">
      <c r="A7" s="13" t="str">
        <f t="shared" si="1"/>
        <v>2024-priser (mio. kr.)</v>
      </c>
      <c r="B7" s="13" t="str">
        <f t="shared" si="1"/>
        <v>I alt (netto)</v>
      </c>
      <c r="C7" s="13" t="str">
        <f t="shared" si="1"/>
        <v>1 Driftskonti</v>
      </c>
      <c r="D7" s="18" t="str">
        <f t="shared" si="1"/>
        <v>2023</v>
      </c>
      <c r="E7" s="3">
        <v>153</v>
      </c>
      <c r="F7" s="4" t="s">
        <v>11</v>
      </c>
      <c r="G7" s="16">
        <f>(Dataark7a!G7*Dataark9!$F$58)/1000</f>
        <v>101.89272499999998</v>
      </c>
      <c r="H7" s="16">
        <f>(Dataark7a!H7*Dataark9!$F$58)/1000</f>
        <v>168.57626499999998</v>
      </c>
      <c r="I7" s="16">
        <f>(Dataark7a!I7*Dataark9!$F$58)/1000</f>
        <v>66.933295000000001</v>
      </c>
      <c r="J7" s="16">
        <f>(Dataark7a!J7*Dataark9!$F$58)/1000</f>
        <v>53.179004999999997</v>
      </c>
      <c r="K7" s="16">
        <f>(Dataark7a!K7*Dataark9!$F$58)/1000</f>
        <v>15.338509999999998</v>
      </c>
      <c r="L7" s="16">
        <f>(Dataark7a!L7*Dataark9!$F$58)/1000</f>
        <v>1.1035200000000001</v>
      </c>
      <c r="M7" s="13">
        <f t="shared" si="0"/>
        <v>407.02331999999996</v>
      </c>
    </row>
    <row r="8" spans="1:13" x14ac:dyDescent="0.2">
      <c r="A8" s="13" t="str">
        <f t="shared" si="1"/>
        <v>2024-priser (mio. kr.)</v>
      </c>
      <c r="B8" s="13" t="str">
        <f t="shared" si="1"/>
        <v>I alt (netto)</v>
      </c>
      <c r="C8" s="13" t="str">
        <f t="shared" si="1"/>
        <v>1 Driftskonti</v>
      </c>
      <c r="D8" s="18" t="str">
        <f t="shared" si="1"/>
        <v>2023</v>
      </c>
      <c r="E8" s="3">
        <v>155</v>
      </c>
      <c r="F8" s="4" t="s">
        <v>7</v>
      </c>
      <c r="G8" s="16">
        <f>(Dataark7a!G8*Dataark9!$F$58)/1000</f>
        <v>64.022970000000001</v>
      </c>
      <c r="H8" s="16">
        <f>(Dataark7a!H8*Dataark9!$F$58)/1000</f>
        <v>61.416739999999997</v>
      </c>
      <c r="I8" s="16">
        <f>(Dataark7a!I8*Dataark9!$F$58)/1000</f>
        <v>15.385534999999999</v>
      </c>
      <c r="J8" s="16">
        <f>(Dataark7a!J8*Dataark9!$F$58)/1000</f>
        <v>14.813919999999998</v>
      </c>
      <c r="K8" s="16">
        <f>(Dataark7a!K8*Dataark9!$F$58)/1000</f>
        <v>10.647504999999999</v>
      </c>
      <c r="L8" s="16">
        <f>(Dataark7a!L8*Dataark9!$F$58)/1000</f>
        <v>0.62072999999999989</v>
      </c>
      <c r="M8" s="13">
        <f t="shared" si="0"/>
        <v>166.9074</v>
      </c>
    </row>
    <row r="9" spans="1:13" x14ac:dyDescent="0.2">
      <c r="A9" s="13" t="str">
        <f t="shared" si="1"/>
        <v>2024-priser (mio. kr.)</v>
      </c>
      <c r="B9" s="13" t="str">
        <f t="shared" si="1"/>
        <v>I alt (netto)</v>
      </c>
      <c r="C9" s="13" t="str">
        <f t="shared" si="1"/>
        <v>1 Driftskonti</v>
      </c>
      <c r="D9" s="18" t="str">
        <f t="shared" si="1"/>
        <v>2023</v>
      </c>
      <c r="E9" s="3">
        <v>157</v>
      </c>
      <c r="F9" s="4" t="s">
        <v>12</v>
      </c>
      <c r="G9" s="16">
        <f>(Dataark7a!G9*Dataark9!$F$58)/1000</f>
        <v>175.95500999999999</v>
      </c>
      <c r="H9" s="16">
        <f>(Dataark7a!H9*Dataark9!$F$58)/1000</f>
        <v>476.06646999999998</v>
      </c>
      <c r="I9" s="16">
        <f>(Dataark7a!I9*Dataark9!$F$58)/1000</f>
        <v>62.456514999999989</v>
      </c>
      <c r="J9" s="16">
        <f>(Dataark7a!J9*Dataark9!$F$58)/1000</f>
        <v>139.52944499999998</v>
      </c>
      <c r="K9" s="16">
        <f>(Dataark7a!K9*Dataark9!$F$58)/1000</f>
        <v>32.14629</v>
      </c>
      <c r="L9" s="16">
        <f>(Dataark7a!L9*Dataark9!$F$58)/1000</f>
        <v>2.8747949999999998</v>
      </c>
      <c r="M9" s="13">
        <f t="shared" si="0"/>
        <v>889.02852499999995</v>
      </c>
    </row>
    <row r="10" spans="1:13" x14ac:dyDescent="0.2">
      <c r="A10" s="13" t="str">
        <f t="shared" si="1"/>
        <v>2024-priser (mio. kr.)</v>
      </c>
      <c r="B10" s="13" t="str">
        <f t="shared" si="1"/>
        <v>I alt (netto)</v>
      </c>
      <c r="C10" s="13" t="str">
        <f t="shared" si="1"/>
        <v>1 Driftskonti</v>
      </c>
      <c r="D10" s="18" t="str">
        <f t="shared" si="1"/>
        <v>2023</v>
      </c>
      <c r="E10" s="3">
        <v>159</v>
      </c>
      <c r="F10" s="4" t="s">
        <v>13</v>
      </c>
      <c r="G10" s="16">
        <f>(Dataark7a!G10*Dataark9!$F$58)/1000</f>
        <v>223.86616999999998</v>
      </c>
      <c r="H10" s="16">
        <f>(Dataark7a!H10*Dataark9!$F$58)/1000</f>
        <v>351.39587999999998</v>
      </c>
      <c r="I10" s="16">
        <f>(Dataark7a!I10*Dataark9!$F$58)/1000</f>
        <v>52.217604999999999</v>
      </c>
      <c r="J10" s="16">
        <f>(Dataark7a!J10*Dataark9!$F$58)/1000</f>
        <v>34.526799999999994</v>
      </c>
      <c r="K10" s="16">
        <f>(Dataark7a!K10*Dataark9!$F$58)/1000</f>
        <v>22.096524999999996</v>
      </c>
      <c r="L10" s="16">
        <f>(Dataark7a!L10*Dataark9!$F$58)/1000</f>
        <v>2.6542999999999997</v>
      </c>
      <c r="M10" s="13">
        <f t="shared" si="0"/>
        <v>686.75728000000004</v>
      </c>
    </row>
    <row r="11" spans="1:13" x14ac:dyDescent="0.2">
      <c r="A11" s="13" t="str">
        <f t="shared" si="1"/>
        <v>2024-priser (mio. kr.)</v>
      </c>
      <c r="B11" s="13" t="str">
        <f t="shared" si="1"/>
        <v>I alt (netto)</v>
      </c>
      <c r="C11" s="13" t="str">
        <f t="shared" si="1"/>
        <v>1 Driftskonti</v>
      </c>
      <c r="D11" s="18" t="str">
        <f t="shared" si="1"/>
        <v>2023</v>
      </c>
      <c r="E11" s="3">
        <v>161</v>
      </c>
      <c r="F11" s="4" t="s">
        <v>14</v>
      </c>
      <c r="G11" s="16">
        <f>(Dataark7a!G11*Dataark9!$F$58)/1000</f>
        <v>61.265214999999998</v>
      </c>
      <c r="H11" s="16">
        <f>(Dataark7a!H11*Dataark9!$F$58)/1000</f>
        <v>124.57653999999999</v>
      </c>
      <c r="I11" s="16">
        <f>(Dataark7a!I11*Dataark9!$F$58)/1000</f>
        <v>25.281684999999996</v>
      </c>
      <c r="J11" s="16">
        <f>(Dataark7a!J11*Dataark9!$F$58)/1000</f>
        <v>18.302129999999998</v>
      </c>
      <c r="K11" s="16">
        <f>(Dataark7a!K11*Dataark9!$F$58)/1000</f>
        <v>11.430209999999999</v>
      </c>
      <c r="L11" s="16">
        <f>(Dataark7a!L11*Dataark9!$F$58)/1000</f>
        <v>0.120175</v>
      </c>
      <c r="M11" s="13">
        <f t="shared" si="0"/>
        <v>240.97595499999994</v>
      </c>
    </row>
    <row r="12" spans="1:13" x14ac:dyDescent="0.2">
      <c r="A12" s="13" t="str">
        <f t="shared" si="1"/>
        <v>2024-priser (mio. kr.)</v>
      </c>
      <c r="B12" s="13" t="str">
        <f t="shared" si="1"/>
        <v>I alt (netto)</v>
      </c>
      <c r="C12" s="13" t="str">
        <f t="shared" si="1"/>
        <v>1 Driftskonti</v>
      </c>
      <c r="D12" s="18" t="str">
        <f t="shared" si="1"/>
        <v>2023</v>
      </c>
      <c r="E12" s="3">
        <v>163</v>
      </c>
      <c r="F12" s="4" t="s">
        <v>15</v>
      </c>
      <c r="G12" s="16">
        <f>(Dataark7a!G12*Dataark9!$F$58)/1000</f>
        <v>90.239929999999987</v>
      </c>
      <c r="H12" s="16">
        <f>(Dataark7a!H12*Dataark9!$F$58)/1000</f>
        <v>150.341015</v>
      </c>
      <c r="I12" s="16">
        <f>(Dataark7a!I12*Dataark9!$F$58)/1000</f>
        <v>42.730049999999999</v>
      </c>
      <c r="J12" s="16">
        <f>(Dataark7a!J12*Dataark9!$F$58)/1000</f>
        <v>12.462669999999997</v>
      </c>
      <c r="K12" s="16">
        <f>(Dataark7a!K12*Dataark9!$F$58)/1000</f>
        <v>20.035785000000001</v>
      </c>
      <c r="L12" s="16">
        <f>(Dataark7a!L12*Dataark9!$F$58)/1000</f>
        <v>1.955195</v>
      </c>
      <c r="M12" s="13">
        <f t="shared" si="0"/>
        <v>317.76464499999997</v>
      </c>
    </row>
    <row r="13" spans="1:13" x14ac:dyDescent="0.2">
      <c r="A13" s="13" t="str">
        <f t="shared" si="1"/>
        <v>2024-priser (mio. kr.)</v>
      </c>
      <c r="B13" s="13" t="str">
        <f t="shared" si="1"/>
        <v>I alt (netto)</v>
      </c>
      <c r="C13" s="13" t="str">
        <f t="shared" si="1"/>
        <v>1 Driftskonti</v>
      </c>
      <c r="D13" s="18" t="str">
        <f t="shared" si="1"/>
        <v>2023</v>
      </c>
      <c r="E13" s="3">
        <v>165</v>
      </c>
      <c r="F13" s="4" t="s">
        <v>9</v>
      </c>
      <c r="G13" s="16">
        <f>(Dataark7a!G13*Dataark9!$F$58)/1000</f>
        <v>94.568319999999986</v>
      </c>
      <c r="H13" s="16">
        <f>(Dataark7a!H13*Dataark9!$F$58)/1000</f>
        <v>124.08748</v>
      </c>
      <c r="I13" s="16">
        <f>(Dataark7a!I13*Dataark9!$F$58)/1000</f>
        <v>47.920564999999996</v>
      </c>
      <c r="J13" s="16">
        <f>(Dataark7a!J13*Dataark9!$F$58)/1000</f>
        <v>16.17869</v>
      </c>
      <c r="K13" s="16">
        <f>(Dataark7a!K13*Dataark9!$F$58)/1000</f>
        <v>15.48063</v>
      </c>
      <c r="L13" s="16">
        <f>(Dataark7a!L13*Dataark9!$F$58)/1000</f>
        <v>0.50995999999999997</v>
      </c>
      <c r="M13" s="13">
        <f t="shared" si="0"/>
        <v>298.74564500000002</v>
      </c>
    </row>
    <row r="14" spans="1:13" x14ac:dyDescent="0.2">
      <c r="A14" s="13" t="str">
        <f t="shared" si="1"/>
        <v>2024-priser (mio. kr.)</v>
      </c>
      <c r="B14" s="13" t="str">
        <f t="shared" si="1"/>
        <v>I alt (netto)</v>
      </c>
      <c r="C14" s="13" t="str">
        <f t="shared" si="1"/>
        <v>1 Driftskonti</v>
      </c>
      <c r="D14" s="18" t="str">
        <f t="shared" si="1"/>
        <v>2023</v>
      </c>
      <c r="E14" s="3">
        <v>167</v>
      </c>
      <c r="F14" s="4" t="s">
        <v>16</v>
      </c>
      <c r="G14" s="16">
        <f>(Dataark7a!G14*Dataark9!$F$58)/1000</f>
        <v>199.75593000000001</v>
      </c>
      <c r="H14" s="16">
        <f>(Dataark7a!H14*Dataark9!$F$58)/1000</f>
        <v>266.54083499999996</v>
      </c>
      <c r="I14" s="16">
        <f>(Dataark7a!I14*Dataark9!$F$58)/1000</f>
        <v>68.985674999999986</v>
      </c>
      <c r="J14" s="16">
        <f>(Dataark7a!J14*Dataark9!$F$58)/1000</f>
        <v>12.573439999999998</v>
      </c>
      <c r="K14" s="16">
        <f>(Dataark7a!K14*Dataark9!$F$58)/1000</f>
        <v>16.658344999999997</v>
      </c>
      <c r="L14" s="16">
        <f>(Dataark7a!L14*Dataark9!$F$58)/1000</f>
        <v>1.2007049999999999</v>
      </c>
      <c r="M14" s="13">
        <f t="shared" si="0"/>
        <v>565.71492999999987</v>
      </c>
    </row>
    <row r="15" spans="1:13" x14ac:dyDescent="0.2">
      <c r="A15" s="13" t="str">
        <f t="shared" si="1"/>
        <v>2024-priser (mio. kr.)</v>
      </c>
      <c r="B15" s="13" t="str">
        <f t="shared" si="1"/>
        <v>I alt (netto)</v>
      </c>
      <c r="C15" s="13" t="str">
        <f t="shared" si="1"/>
        <v>1 Driftskonti</v>
      </c>
      <c r="D15" s="18" t="str">
        <f t="shared" si="1"/>
        <v>2023</v>
      </c>
      <c r="E15" s="3">
        <v>169</v>
      </c>
      <c r="F15" s="4" t="s">
        <v>17</v>
      </c>
      <c r="G15" s="16">
        <f>(Dataark7a!G15*Dataark9!$F$58)/1000</f>
        <v>150.66287500000001</v>
      </c>
      <c r="H15" s="16">
        <f>(Dataark7a!H15*Dataark9!$F$58)/1000</f>
        <v>153.60454999999999</v>
      </c>
      <c r="I15" s="16">
        <f>(Dataark7a!I15*Dataark9!$F$58)/1000</f>
        <v>81.740944999999996</v>
      </c>
      <c r="J15" s="16">
        <f>(Dataark7a!J15*Dataark9!$F$58)/1000</f>
        <v>21.62105</v>
      </c>
      <c r="K15" s="16">
        <f>(Dataark7a!K15*Dataark9!$F$58)/1000</f>
        <v>26.153214999999996</v>
      </c>
      <c r="L15" s="16">
        <f>(Dataark7a!L15*Dataark9!$F$58)/1000</f>
        <v>1.3898499999999998</v>
      </c>
      <c r="M15" s="13">
        <f t="shared" si="0"/>
        <v>435.17248500000005</v>
      </c>
    </row>
    <row r="16" spans="1:13" x14ac:dyDescent="0.2">
      <c r="A16" s="13" t="str">
        <f t="shared" si="1"/>
        <v>2024-priser (mio. kr.)</v>
      </c>
      <c r="B16" s="13" t="str">
        <f t="shared" si="1"/>
        <v>I alt (netto)</v>
      </c>
      <c r="C16" s="13" t="str">
        <f t="shared" si="1"/>
        <v>1 Driftskonti</v>
      </c>
      <c r="D16" s="18" t="str">
        <f t="shared" si="1"/>
        <v>2023</v>
      </c>
      <c r="E16" s="3">
        <v>173</v>
      </c>
      <c r="F16" s="4" t="s">
        <v>19</v>
      </c>
      <c r="G16" s="16">
        <f>(Dataark7a!G16*Dataark9!$F$58)/1000</f>
        <v>144.58828999999997</v>
      </c>
      <c r="H16" s="16">
        <f>(Dataark7a!H16*Dataark9!$F$58)/1000</f>
        <v>358.68579999999997</v>
      </c>
      <c r="I16" s="16">
        <f>(Dataark7a!I16*Dataark9!$F$58)/1000</f>
        <v>73.087299999999985</v>
      </c>
      <c r="J16" s="16">
        <f>(Dataark7a!J16*Dataark9!$F$58)/1000</f>
        <v>58.438489999999994</v>
      </c>
      <c r="K16" s="16">
        <f>(Dataark7a!K16*Dataark9!$F$58)/1000</f>
        <v>6.3452399999999995</v>
      </c>
      <c r="L16" s="16">
        <f>(Dataark7a!L16*Dataark9!$F$58)/1000</f>
        <v>1.8088949999999999</v>
      </c>
      <c r="M16" s="13">
        <f t="shared" si="0"/>
        <v>642.95401499999991</v>
      </c>
    </row>
    <row r="17" spans="1:13" x14ac:dyDescent="0.2">
      <c r="A17" s="13" t="str">
        <f t="shared" si="1"/>
        <v>2024-priser (mio. kr.)</v>
      </c>
      <c r="B17" s="13" t="str">
        <f t="shared" si="1"/>
        <v>I alt (netto)</v>
      </c>
      <c r="C17" s="13" t="str">
        <f t="shared" si="1"/>
        <v>1 Driftskonti</v>
      </c>
      <c r="D17" s="18" t="str">
        <f t="shared" si="1"/>
        <v>2023</v>
      </c>
      <c r="E17" s="3">
        <v>175</v>
      </c>
      <c r="F17" s="4" t="s">
        <v>20</v>
      </c>
      <c r="G17" s="16">
        <f>(Dataark7a!G17*Dataark9!$F$58)/1000</f>
        <v>170.78225999999998</v>
      </c>
      <c r="H17" s="16">
        <f>(Dataark7a!H17*Dataark9!$F$58)/1000</f>
        <v>223.35307499999999</v>
      </c>
      <c r="I17" s="16">
        <f>(Dataark7a!I17*Dataark9!$F$58)/1000</f>
        <v>35.962629999999997</v>
      </c>
      <c r="J17" s="16">
        <f>(Dataark7a!J17*Dataark9!$F$58)/1000</f>
        <v>43.228515000000002</v>
      </c>
      <c r="K17" s="16">
        <f>(Dataark7a!K17*Dataark9!$F$58)/1000</f>
        <v>16.521449999999998</v>
      </c>
      <c r="L17" s="16">
        <f>(Dataark7a!L17*Dataark9!$F$58)/1000</f>
        <v>2.1161249999999998</v>
      </c>
      <c r="M17" s="13">
        <f t="shared" si="0"/>
        <v>491.96405499999997</v>
      </c>
    </row>
    <row r="18" spans="1:13" x14ac:dyDescent="0.2">
      <c r="A18" s="13" t="str">
        <f t="shared" si="1"/>
        <v>2024-priser (mio. kr.)</v>
      </c>
      <c r="B18" s="13" t="str">
        <f t="shared" si="1"/>
        <v>I alt (netto)</v>
      </c>
      <c r="C18" s="13" t="str">
        <f t="shared" si="1"/>
        <v>1 Driftskonti</v>
      </c>
      <c r="D18" s="18" t="str">
        <f t="shared" si="1"/>
        <v>2023</v>
      </c>
      <c r="E18" s="3">
        <v>183</v>
      </c>
      <c r="F18" s="4" t="s">
        <v>18</v>
      </c>
      <c r="G18" s="16">
        <f>(Dataark7a!G18*Dataark9!$F$58)/1000</f>
        <v>67.619860000000003</v>
      </c>
      <c r="H18" s="16">
        <f>(Dataark7a!H18*Dataark9!$F$58)/1000</f>
        <v>92.541019999999989</v>
      </c>
      <c r="I18" s="16">
        <f>(Dataark7a!I18*Dataark9!$F$58)/1000</f>
        <v>15.439874999999999</v>
      </c>
      <c r="J18" s="16">
        <f>(Dataark7a!J18*Dataark9!$F$58)/1000</f>
        <v>23.927364999999998</v>
      </c>
      <c r="K18" s="16">
        <f>(Dataark7a!K18*Dataark9!$F$58)/1000</f>
        <v>9.239889999999999</v>
      </c>
      <c r="L18" s="16">
        <f>(Dataark7a!L18*Dataark9!$F$58)/1000</f>
        <v>1.129645</v>
      </c>
      <c r="M18" s="13">
        <f t="shared" si="0"/>
        <v>209.89765500000001</v>
      </c>
    </row>
    <row r="19" spans="1:13" x14ac:dyDescent="0.2">
      <c r="A19" s="13" t="str">
        <f t="shared" si="1"/>
        <v>2024-priser (mio. kr.)</v>
      </c>
      <c r="B19" s="13" t="str">
        <f t="shared" si="1"/>
        <v>I alt (netto)</v>
      </c>
      <c r="C19" s="13" t="str">
        <f t="shared" si="1"/>
        <v>1 Driftskonti</v>
      </c>
      <c r="D19" s="18" t="str">
        <f t="shared" si="1"/>
        <v>2023</v>
      </c>
      <c r="E19" s="3">
        <v>185</v>
      </c>
      <c r="F19" s="4" t="s">
        <v>8</v>
      </c>
      <c r="G19" s="16">
        <f>(Dataark7a!G19*Dataark9!$F$58)/1000</f>
        <v>131.610435</v>
      </c>
      <c r="H19" s="16">
        <f>(Dataark7a!H19*Dataark9!$F$58)/1000</f>
        <v>243.42438999999999</v>
      </c>
      <c r="I19" s="16">
        <f>(Dataark7a!I19*Dataark9!$F$58)/1000</f>
        <v>41.228384999999996</v>
      </c>
      <c r="J19" s="16">
        <f>(Dataark7a!J19*Dataark9!$F$58)/1000</f>
        <v>16.086729999999999</v>
      </c>
      <c r="K19" s="16">
        <f>(Dataark7a!K19*Dataark9!$F$58)/1000</f>
        <v>11.978834999999998</v>
      </c>
      <c r="L19" s="16">
        <f>(Dataark7a!L19*Dataark9!$F$58)/1000</f>
        <v>1.6479649999999999</v>
      </c>
      <c r="M19" s="13">
        <f t="shared" si="0"/>
        <v>445.97673999999995</v>
      </c>
    </row>
    <row r="20" spans="1:13" x14ac:dyDescent="0.2">
      <c r="A20" s="13" t="str">
        <f t="shared" si="1"/>
        <v>2024-priser (mio. kr.)</v>
      </c>
      <c r="B20" s="13" t="str">
        <f t="shared" si="1"/>
        <v>I alt (netto)</v>
      </c>
      <c r="C20" s="13" t="str">
        <f t="shared" si="1"/>
        <v>1 Driftskonti</v>
      </c>
      <c r="D20" s="18" t="str">
        <f t="shared" si="1"/>
        <v>2023</v>
      </c>
      <c r="E20" s="3">
        <v>187</v>
      </c>
      <c r="F20" s="4" t="s">
        <v>21</v>
      </c>
      <c r="G20" s="16">
        <f>(Dataark7a!G20*Dataark9!$F$58)/1000</f>
        <v>47.995804999999997</v>
      </c>
      <c r="H20" s="16">
        <f>(Dataark7a!H20*Dataark9!$F$58)/1000</f>
        <v>59.417654999999996</v>
      </c>
      <c r="I20" s="16">
        <f>(Dataark7a!I20*Dataark9!$F$58)/1000</f>
        <v>23.443529999999999</v>
      </c>
      <c r="J20" s="16">
        <f>(Dataark7a!J20*Dataark9!$F$58)/1000</f>
        <v>4.208215</v>
      </c>
      <c r="K20" s="16">
        <f>(Dataark7a!K20*Dataark9!$F$58)/1000</f>
        <v>5.8154249999999994</v>
      </c>
      <c r="L20" s="16">
        <f>(Dataark7a!L20*Dataark9!$F$58)/1000</f>
        <v>0.75762499999999999</v>
      </c>
      <c r="M20" s="13">
        <f t="shared" si="0"/>
        <v>141.63825499999999</v>
      </c>
    </row>
    <row r="21" spans="1:13" x14ac:dyDescent="0.2">
      <c r="A21" s="13" t="str">
        <f t="shared" si="1"/>
        <v>2024-priser (mio. kr.)</v>
      </c>
      <c r="B21" s="13" t="str">
        <f t="shared" si="1"/>
        <v>I alt (netto)</v>
      </c>
      <c r="C21" s="13" t="str">
        <f t="shared" si="1"/>
        <v>1 Driftskonti</v>
      </c>
      <c r="D21" s="18" t="str">
        <f t="shared" si="1"/>
        <v>2023</v>
      </c>
      <c r="E21" s="3">
        <v>190</v>
      </c>
      <c r="F21" s="4" t="s">
        <v>26</v>
      </c>
      <c r="G21" s="16">
        <f>(Dataark7a!G21*Dataark9!$F$58)/1000</f>
        <v>130.93641</v>
      </c>
      <c r="H21" s="16">
        <f>(Dataark7a!H21*Dataark9!$F$58)/1000</f>
        <v>208.78159499999998</v>
      </c>
      <c r="I21" s="16">
        <f>(Dataark7a!I21*Dataark9!$F$58)/1000</f>
        <v>40.900254999999994</v>
      </c>
      <c r="J21" s="16">
        <f>(Dataark7a!J21*Dataark9!$F$58)/1000</f>
        <v>17.255039999999997</v>
      </c>
      <c r="K21" s="16">
        <f>(Dataark7a!K21*Dataark9!$F$58)/1000</f>
        <v>14.617459999999999</v>
      </c>
      <c r="L21" s="16">
        <f>(Dataark7a!L21*Dataark9!$F$58)/1000</f>
        <v>0.79837999999999998</v>
      </c>
      <c r="M21" s="13">
        <f t="shared" si="0"/>
        <v>413.28913999999997</v>
      </c>
    </row>
    <row r="22" spans="1:13" x14ac:dyDescent="0.2">
      <c r="A22" s="13" t="str">
        <f t="shared" si="1"/>
        <v>2024-priser (mio. kr.)</v>
      </c>
      <c r="B22" s="13" t="str">
        <f t="shared" si="1"/>
        <v>I alt (netto)</v>
      </c>
      <c r="C22" s="13" t="str">
        <f t="shared" si="1"/>
        <v>1 Driftskonti</v>
      </c>
      <c r="D22" s="18" t="str">
        <f t="shared" si="1"/>
        <v>2023</v>
      </c>
      <c r="E22" s="3">
        <v>201</v>
      </c>
      <c r="F22" s="4" t="s">
        <v>22</v>
      </c>
      <c r="G22" s="16">
        <f>(Dataark7a!G22*Dataark9!$F$58)/1000</f>
        <v>62.740755</v>
      </c>
      <c r="H22" s="16">
        <f>(Dataark7a!H22*Dataark9!$F$58)/1000</f>
        <v>114.39614999999999</v>
      </c>
      <c r="I22" s="16">
        <f>(Dataark7a!I22*Dataark9!$F$58)/1000</f>
        <v>30.393824999999996</v>
      </c>
      <c r="J22" s="16">
        <f>(Dataark7a!J22*Dataark9!$F$58)/1000</f>
        <v>21.825869999999998</v>
      </c>
      <c r="K22" s="16">
        <f>(Dataark7a!K22*Dataark9!$F$58)/1000</f>
        <v>9.2325749999999989</v>
      </c>
      <c r="L22" s="16">
        <f>(Dataark7a!L22*Dataark9!$F$58)/1000</f>
        <v>0.42113499999999998</v>
      </c>
      <c r="M22" s="13">
        <f t="shared" si="0"/>
        <v>239.01030999999998</v>
      </c>
    </row>
    <row r="23" spans="1:13" x14ac:dyDescent="0.2">
      <c r="A23" s="13" t="str">
        <f t="shared" si="1"/>
        <v>2024-priser (mio. kr.)</v>
      </c>
      <c r="B23" s="13" t="str">
        <f t="shared" si="1"/>
        <v>I alt (netto)</v>
      </c>
      <c r="C23" s="13" t="str">
        <f t="shared" si="1"/>
        <v>1 Driftskonti</v>
      </c>
      <c r="D23" s="18" t="str">
        <f t="shared" si="1"/>
        <v>2023</v>
      </c>
      <c r="E23" s="3">
        <v>210</v>
      </c>
      <c r="F23" s="4" t="s">
        <v>24</v>
      </c>
      <c r="G23" s="16">
        <f>(Dataark7a!G23*Dataark9!$F$58)/1000</f>
        <v>158.19314499999999</v>
      </c>
      <c r="H23" s="16">
        <f>(Dataark7a!H23*Dataark9!$F$58)/1000</f>
        <v>233.66722499999997</v>
      </c>
      <c r="I23" s="16">
        <f>(Dataark7a!I23*Dataark9!$F$58)/1000</f>
        <v>26.835599999999999</v>
      </c>
      <c r="J23" s="16">
        <f>(Dataark7a!J23*Dataark9!$F$58)/1000</f>
        <v>10.767679999999999</v>
      </c>
      <c r="K23" s="16">
        <f>(Dataark7a!K23*Dataark9!$F$58)/1000</f>
        <v>13.46796</v>
      </c>
      <c r="L23" s="16">
        <f>(Dataark7a!L23*Dataark9!$F$58)/1000</f>
        <v>0.37201999999999996</v>
      </c>
      <c r="M23" s="13">
        <f t="shared" si="0"/>
        <v>443.30363</v>
      </c>
    </row>
    <row r="24" spans="1:13" x14ac:dyDescent="0.2">
      <c r="A24" s="13" t="str">
        <f t="shared" si="1"/>
        <v>2024-priser (mio. kr.)</v>
      </c>
      <c r="B24" s="13" t="str">
        <f t="shared" si="1"/>
        <v>I alt (netto)</v>
      </c>
      <c r="C24" s="13" t="str">
        <f t="shared" si="1"/>
        <v>1 Driftskonti</v>
      </c>
      <c r="D24" s="18" t="str">
        <f t="shared" si="1"/>
        <v>2023</v>
      </c>
      <c r="E24" s="3">
        <v>217</v>
      </c>
      <c r="F24" s="4" t="s">
        <v>29</v>
      </c>
      <c r="G24" s="16">
        <f>(Dataark7a!G24*Dataark9!$F$58)/1000</f>
        <v>233.66931499999998</v>
      </c>
      <c r="H24" s="16">
        <f>(Dataark7a!H24*Dataark9!$F$58)/1000</f>
        <v>341.09322499999996</v>
      </c>
      <c r="I24" s="16">
        <f>(Dataark7a!I24*Dataark9!$F$58)/1000</f>
        <v>131.869595</v>
      </c>
      <c r="J24" s="16">
        <f>(Dataark7a!J24*Dataark9!$F$58)/1000</f>
        <v>28.253664999999998</v>
      </c>
      <c r="K24" s="16">
        <f>(Dataark7a!K24*Dataark9!$F$58)/1000</f>
        <v>31.739784999999998</v>
      </c>
      <c r="L24" s="16">
        <f>(Dataark7a!L24*Dataark9!$F$58)/1000</f>
        <v>2.5916000000000001</v>
      </c>
      <c r="M24" s="13">
        <f t="shared" si="0"/>
        <v>769.21718499999986</v>
      </c>
    </row>
    <row r="25" spans="1:13" x14ac:dyDescent="0.2">
      <c r="A25" s="13" t="str">
        <f t="shared" si="1"/>
        <v>2024-priser (mio. kr.)</v>
      </c>
      <c r="B25" s="13" t="str">
        <f t="shared" si="1"/>
        <v>I alt (netto)</v>
      </c>
      <c r="C25" s="13" t="str">
        <f t="shared" si="1"/>
        <v>1 Driftskonti</v>
      </c>
      <c r="D25" s="18" t="str">
        <f t="shared" si="1"/>
        <v>2023</v>
      </c>
      <c r="E25" s="3">
        <v>219</v>
      </c>
      <c r="F25" s="4" t="s">
        <v>30</v>
      </c>
      <c r="G25" s="16">
        <f>(Dataark7a!G25*Dataark9!$F$58)/1000</f>
        <v>75.585894999999994</v>
      </c>
      <c r="H25" s="16">
        <f>(Dataark7a!H25*Dataark9!$F$58)/1000</f>
        <v>261.10578999999996</v>
      </c>
      <c r="I25" s="16">
        <f>(Dataark7a!I25*Dataark9!$F$58)/1000</f>
        <v>71.43724499999999</v>
      </c>
      <c r="J25" s="16">
        <f>(Dataark7a!J25*Dataark9!$F$58)/1000</f>
        <v>53.566699999999997</v>
      </c>
      <c r="K25" s="16">
        <f>(Dataark7a!K25*Dataark9!$F$58)/1000</f>
        <v>17.821429999999999</v>
      </c>
      <c r="L25" s="16">
        <f>(Dataark7a!L25*Dataark9!$F$58)/1000</f>
        <v>0.54130999999999996</v>
      </c>
      <c r="M25" s="13">
        <f t="shared" si="0"/>
        <v>480.05836999999997</v>
      </c>
    </row>
    <row r="26" spans="1:13" x14ac:dyDescent="0.2">
      <c r="A26" s="13" t="str">
        <f t="shared" si="1"/>
        <v>2024-priser (mio. kr.)</v>
      </c>
      <c r="B26" s="13" t="str">
        <f t="shared" si="1"/>
        <v>I alt (netto)</v>
      </c>
      <c r="C26" s="13" t="str">
        <f t="shared" si="1"/>
        <v>1 Driftskonti</v>
      </c>
      <c r="D26" s="18" t="str">
        <f t="shared" si="1"/>
        <v>2023</v>
      </c>
      <c r="E26" s="3">
        <v>223</v>
      </c>
      <c r="F26" s="4" t="s">
        <v>31</v>
      </c>
      <c r="G26" s="16">
        <f>(Dataark7a!G26*Dataark9!$F$58)/1000</f>
        <v>96.397069999999999</v>
      </c>
      <c r="H26" s="16">
        <f>(Dataark7a!H26*Dataark9!$F$58)/1000</f>
        <v>173.48462999999998</v>
      </c>
      <c r="I26" s="16">
        <f>(Dataark7a!I26*Dataark9!$F$58)/1000</f>
        <v>14.552669999999999</v>
      </c>
      <c r="J26" s="16">
        <f>(Dataark7a!J26*Dataark9!$F$58)/1000</f>
        <v>18.445294999999998</v>
      </c>
      <c r="K26" s="16">
        <f>(Dataark7a!K26*Dataark9!$F$58)/1000</f>
        <v>17.19652</v>
      </c>
      <c r="L26" s="16">
        <f>(Dataark7a!L26*Dataark9!$F$58)/1000</f>
        <v>1.2654949999999998</v>
      </c>
      <c r="M26" s="13">
        <f t="shared" si="0"/>
        <v>321.34167999999994</v>
      </c>
    </row>
    <row r="27" spans="1:13" x14ac:dyDescent="0.2">
      <c r="A27" s="13" t="str">
        <f t="shared" si="1"/>
        <v>2024-priser (mio. kr.)</v>
      </c>
      <c r="B27" s="13" t="str">
        <f t="shared" si="1"/>
        <v>I alt (netto)</v>
      </c>
      <c r="C27" s="13" t="str">
        <f t="shared" si="1"/>
        <v>1 Driftskonti</v>
      </c>
      <c r="D27" s="18" t="str">
        <f t="shared" si="1"/>
        <v>2023</v>
      </c>
      <c r="E27" s="3">
        <v>230</v>
      </c>
      <c r="F27" s="4" t="s">
        <v>32</v>
      </c>
      <c r="G27" s="16">
        <f>(Dataark7a!G27*Dataark9!$F$58)/1000</f>
        <v>190.13043500000001</v>
      </c>
      <c r="H27" s="16">
        <f>(Dataark7a!H27*Dataark9!$F$58)/1000</f>
        <v>373.09007999999994</v>
      </c>
      <c r="I27" s="16">
        <f>(Dataark7a!I27*Dataark9!$F$58)/1000</f>
        <v>65.337579999999988</v>
      </c>
      <c r="J27" s="16">
        <f>(Dataark7a!J27*Dataark9!$F$58)/1000</f>
        <v>77.046804999999992</v>
      </c>
      <c r="K27" s="16">
        <f>(Dataark7a!K27*Dataark9!$F$58)/1000</f>
        <v>17.557044999999999</v>
      </c>
      <c r="L27" s="16">
        <f>(Dataark7a!L27*Dataark9!$F$58)/1000</f>
        <v>2.9019649999999997</v>
      </c>
      <c r="M27" s="13">
        <f t="shared" si="0"/>
        <v>726.06390999999996</v>
      </c>
    </row>
    <row r="28" spans="1:13" x14ac:dyDescent="0.2">
      <c r="A28" s="13" t="str">
        <f t="shared" si="1"/>
        <v>2024-priser (mio. kr.)</v>
      </c>
      <c r="B28" s="13" t="str">
        <f t="shared" si="1"/>
        <v>I alt (netto)</v>
      </c>
      <c r="C28" s="13" t="str">
        <f t="shared" si="1"/>
        <v>1 Driftskonti</v>
      </c>
      <c r="D28" s="18" t="str">
        <f t="shared" si="1"/>
        <v>2023</v>
      </c>
      <c r="E28" s="3">
        <v>240</v>
      </c>
      <c r="F28" s="4" t="s">
        <v>23</v>
      </c>
      <c r="G28" s="16">
        <f>(Dataark7a!G28*Dataark9!$F$58)/1000</f>
        <v>106.34756</v>
      </c>
      <c r="H28" s="16">
        <f>(Dataark7a!H28*Dataark9!$F$58)/1000</f>
        <v>150.84993</v>
      </c>
      <c r="I28" s="16">
        <f>(Dataark7a!I28*Dataark9!$F$58)/1000</f>
        <v>41.104030000000002</v>
      </c>
      <c r="J28" s="16">
        <f>(Dataark7a!J28*Dataark9!$F$58)/1000</f>
        <v>37.97739</v>
      </c>
      <c r="K28" s="16">
        <f>(Dataark7a!K28*Dataark9!$F$58)/1000</f>
        <v>22.834294999999997</v>
      </c>
      <c r="L28" s="16">
        <f>(Dataark7a!L28*Dataark9!$F$58)/1000</f>
        <v>1.1097900000000001</v>
      </c>
      <c r="M28" s="13">
        <f t="shared" si="0"/>
        <v>360.22299500000003</v>
      </c>
    </row>
    <row r="29" spans="1:13" x14ac:dyDescent="0.2">
      <c r="A29" s="13" t="str">
        <f t="shared" si="1"/>
        <v>2024-priser (mio. kr.)</v>
      </c>
      <c r="B29" s="13" t="str">
        <f t="shared" si="1"/>
        <v>I alt (netto)</v>
      </c>
      <c r="C29" s="13" t="str">
        <f t="shared" si="1"/>
        <v>1 Driftskonti</v>
      </c>
      <c r="D29" s="18" t="str">
        <f t="shared" si="1"/>
        <v>2023</v>
      </c>
      <c r="E29" s="3">
        <v>250</v>
      </c>
      <c r="F29" s="4" t="s">
        <v>25</v>
      </c>
      <c r="G29" s="16">
        <f>(Dataark7a!G29*Dataark9!$F$58)/1000</f>
        <v>115.71911999999999</v>
      </c>
      <c r="H29" s="16">
        <f>(Dataark7a!H29*Dataark9!$F$58)/1000</f>
        <v>284.27866499999999</v>
      </c>
      <c r="I29" s="16">
        <f>(Dataark7a!I29*Dataark9!$F$58)/1000</f>
        <v>62.443975000000002</v>
      </c>
      <c r="J29" s="16">
        <f>(Dataark7a!J29*Dataark9!$F$58)/1000</f>
        <v>18.596820000000001</v>
      </c>
      <c r="K29" s="16">
        <f>(Dataark7a!K29*Dataark9!$F$58)/1000</f>
        <v>31.570494999999998</v>
      </c>
      <c r="L29" s="16">
        <f>(Dataark7a!L29*Dataark9!$F$58)/1000</f>
        <v>1.6803599999999999</v>
      </c>
      <c r="M29" s="13">
        <f t="shared" si="0"/>
        <v>514.28943499999991</v>
      </c>
    </row>
    <row r="30" spans="1:13" x14ac:dyDescent="0.2">
      <c r="A30" s="13" t="str">
        <f t="shared" si="1"/>
        <v>2024-priser (mio. kr.)</v>
      </c>
      <c r="B30" s="13" t="str">
        <f t="shared" si="1"/>
        <v>I alt (netto)</v>
      </c>
      <c r="C30" s="13" t="str">
        <f t="shared" si="1"/>
        <v>1 Driftskonti</v>
      </c>
      <c r="D30" s="18" t="str">
        <f t="shared" si="1"/>
        <v>2023</v>
      </c>
      <c r="E30" s="3">
        <v>253</v>
      </c>
      <c r="F30" s="4" t="s">
        <v>35</v>
      </c>
      <c r="G30" s="16">
        <f>(Dataark7a!G30*Dataark9!$F$58)/1000</f>
        <v>191.18065999999996</v>
      </c>
      <c r="H30" s="16">
        <f>(Dataark7a!H30*Dataark9!$F$58)/1000</f>
        <v>178.70544999999998</v>
      </c>
      <c r="I30" s="16">
        <f>(Dataark7a!I30*Dataark9!$F$58)/1000</f>
        <v>31.743964999999996</v>
      </c>
      <c r="J30" s="16">
        <f>(Dataark7a!J30*Dataark9!$F$58)/1000</f>
        <v>51.633449999999996</v>
      </c>
      <c r="K30" s="16">
        <f>(Dataark7a!K30*Dataark9!$F$58)/1000</f>
        <v>28.751085</v>
      </c>
      <c r="L30" s="16">
        <f>(Dataark7a!L30*Dataark9!$F$58)/1000</f>
        <v>2.4996399999999999</v>
      </c>
      <c r="M30" s="13">
        <f t="shared" si="0"/>
        <v>484.51424999999989</v>
      </c>
    </row>
    <row r="31" spans="1:13" x14ac:dyDescent="0.2">
      <c r="A31" s="13" t="str">
        <f t="shared" si="1"/>
        <v>2024-priser (mio. kr.)</v>
      </c>
      <c r="B31" s="13" t="str">
        <f t="shared" si="1"/>
        <v>I alt (netto)</v>
      </c>
      <c r="C31" s="13" t="str">
        <f t="shared" si="1"/>
        <v>1 Driftskonti</v>
      </c>
      <c r="D31" s="18" t="str">
        <f t="shared" si="1"/>
        <v>2023</v>
      </c>
      <c r="E31" s="3">
        <v>259</v>
      </c>
      <c r="F31" s="4" t="s">
        <v>36</v>
      </c>
      <c r="G31" s="16">
        <f>(Dataark7a!G31*Dataark9!$F$58)/1000</f>
        <v>230.59806</v>
      </c>
      <c r="H31" s="16">
        <f>(Dataark7a!H31*Dataark9!$F$58)/1000</f>
        <v>285.32888999999994</v>
      </c>
      <c r="I31" s="16">
        <f>(Dataark7a!I31*Dataark9!$F$58)/1000</f>
        <v>44.652850000000001</v>
      </c>
      <c r="J31" s="16">
        <f>(Dataark7a!J31*Dataark9!$F$58)/1000</f>
        <v>35.207095000000002</v>
      </c>
      <c r="K31" s="16">
        <f>(Dataark7a!K31*Dataark9!$F$58)/1000</f>
        <v>31.541234999999997</v>
      </c>
      <c r="L31" s="16">
        <f>(Dataark7a!L31*Dataark9!$F$58)/1000</f>
        <v>1.7158899999999999</v>
      </c>
      <c r="M31" s="13">
        <f t="shared" si="0"/>
        <v>629.04401999999993</v>
      </c>
    </row>
    <row r="32" spans="1:13" x14ac:dyDescent="0.2">
      <c r="A32" s="13" t="str">
        <f t="shared" si="1"/>
        <v>2024-priser (mio. kr.)</v>
      </c>
      <c r="B32" s="13" t="str">
        <f t="shared" si="1"/>
        <v>I alt (netto)</v>
      </c>
      <c r="C32" s="13" t="str">
        <f t="shared" si="1"/>
        <v>1 Driftskonti</v>
      </c>
      <c r="D32" s="18" t="str">
        <f t="shared" si="1"/>
        <v>2023</v>
      </c>
      <c r="E32" s="3">
        <v>260</v>
      </c>
      <c r="F32" s="4" t="s">
        <v>28</v>
      </c>
      <c r="G32" s="16">
        <f>(Dataark7a!G32*Dataark9!$F$58)/1000</f>
        <v>68.983584999999991</v>
      </c>
      <c r="H32" s="16">
        <f>(Dataark7a!H32*Dataark9!$F$58)/1000</f>
        <v>180.68154499999997</v>
      </c>
      <c r="I32" s="16">
        <f>(Dataark7a!I32*Dataark9!$F$58)/1000</f>
        <v>36.391079999999995</v>
      </c>
      <c r="J32" s="16">
        <f>(Dataark7a!J32*Dataark9!$F$58)/1000</f>
        <v>33.083655</v>
      </c>
      <c r="K32" s="16">
        <f>(Dataark7a!K32*Dataark9!$F$58)/1000</f>
        <v>18.003259999999997</v>
      </c>
      <c r="L32" s="16">
        <f>(Dataark7a!L32*Dataark9!$F$58)/1000</f>
        <v>0.41172999999999998</v>
      </c>
      <c r="M32" s="13">
        <f t="shared" si="0"/>
        <v>337.55485499999998</v>
      </c>
    </row>
    <row r="33" spans="1:13" x14ac:dyDescent="0.2">
      <c r="A33" s="13" t="str">
        <f t="shared" si="1"/>
        <v>2024-priser (mio. kr.)</v>
      </c>
      <c r="B33" s="13" t="str">
        <f t="shared" si="1"/>
        <v>I alt (netto)</v>
      </c>
      <c r="C33" s="13" t="str">
        <f t="shared" si="1"/>
        <v>1 Driftskonti</v>
      </c>
      <c r="D33" s="18" t="str">
        <f t="shared" si="1"/>
        <v>2023</v>
      </c>
      <c r="E33" s="3">
        <v>265</v>
      </c>
      <c r="F33" s="4" t="s">
        <v>38</v>
      </c>
      <c r="G33" s="16">
        <f>(Dataark7a!G33*Dataark9!$F$58)/1000</f>
        <v>247.94296999999997</v>
      </c>
      <c r="H33" s="16">
        <f>(Dataark7a!H33*Dataark9!$F$58)/1000</f>
        <v>343.12574999999998</v>
      </c>
      <c r="I33" s="16">
        <f>(Dataark7a!I33*Dataark9!$F$58)/1000</f>
        <v>65.355345</v>
      </c>
      <c r="J33" s="16">
        <f>(Dataark7a!J33*Dataark9!$F$58)/1000</f>
        <v>29.966419999999999</v>
      </c>
      <c r="K33" s="16">
        <f>(Dataark7a!K33*Dataark9!$F$58)/1000</f>
        <v>24.582579999999997</v>
      </c>
      <c r="L33" s="16">
        <f>(Dataark7a!L33*Dataark9!$F$58)/1000</f>
        <v>4.1601449999999991</v>
      </c>
      <c r="M33" s="13">
        <f t="shared" si="0"/>
        <v>715.13320999999985</v>
      </c>
    </row>
    <row r="34" spans="1:13" x14ac:dyDescent="0.2">
      <c r="A34" s="13" t="str">
        <f t="shared" si="1"/>
        <v>2024-priser (mio. kr.)</v>
      </c>
      <c r="B34" s="13" t="str">
        <f t="shared" si="1"/>
        <v>I alt (netto)</v>
      </c>
      <c r="C34" s="13" t="str">
        <f t="shared" si="1"/>
        <v>1 Driftskonti</v>
      </c>
      <c r="D34" s="18" t="str">
        <f t="shared" si="1"/>
        <v>2023</v>
      </c>
      <c r="E34" s="3">
        <v>269</v>
      </c>
      <c r="F34" s="4" t="s">
        <v>39</v>
      </c>
      <c r="G34" s="16">
        <f>(Dataark7a!G34*Dataark9!$F$58)/1000</f>
        <v>70.806065000000004</v>
      </c>
      <c r="H34" s="16">
        <f>(Dataark7a!H34*Dataark9!$F$58)/1000</f>
        <v>96.631149999999991</v>
      </c>
      <c r="I34" s="16">
        <f>(Dataark7a!I34*Dataark9!$F$58)/1000</f>
        <v>17.828744999999998</v>
      </c>
      <c r="J34" s="16">
        <f>(Dataark7a!J34*Dataark9!$F$58)/1000</f>
        <v>11.222254999999999</v>
      </c>
      <c r="K34" s="16">
        <f>(Dataark7a!K34*Dataark9!$F$58)/1000</f>
        <v>11.757295000000001</v>
      </c>
      <c r="L34" s="16">
        <f>(Dataark7a!L34*Dataark9!$F$58)/1000</f>
        <v>0.66461999999999999</v>
      </c>
      <c r="M34" s="13">
        <f t="shared" si="0"/>
        <v>208.91012999999998</v>
      </c>
    </row>
    <row r="35" spans="1:13" x14ac:dyDescent="0.2">
      <c r="A35" s="13" t="str">
        <f t="shared" si="1"/>
        <v>2024-priser (mio. kr.)</v>
      </c>
      <c r="B35" s="13" t="str">
        <f t="shared" si="1"/>
        <v>I alt (netto)</v>
      </c>
      <c r="C35" s="13" t="str">
        <f t="shared" si="1"/>
        <v>1 Driftskonti</v>
      </c>
      <c r="D35" s="18" t="str">
        <f t="shared" si="1"/>
        <v>2023</v>
      </c>
      <c r="E35" s="3">
        <v>270</v>
      </c>
      <c r="F35" s="4" t="s">
        <v>27</v>
      </c>
      <c r="G35" s="16">
        <f>(Dataark7a!G35*Dataark9!$F$58)/1000</f>
        <v>105.41228499999998</v>
      </c>
      <c r="H35" s="16">
        <f>(Dataark7a!H35*Dataark9!$F$58)/1000</f>
        <v>257.96974499999999</v>
      </c>
      <c r="I35" s="16">
        <f>(Dataark7a!I35*Dataark9!$F$58)/1000</f>
        <v>89.95882499999999</v>
      </c>
      <c r="J35" s="16">
        <f>(Dataark7a!J35*Dataark9!$F$58)/1000</f>
        <v>43.876414999999994</v>
      </c>
      <c r="K35" s="16">
        <f>(Dataark7a!K35*Dataark9!$F$58)/1000</f>
        <v>26.324594999999999</v>
      </c>
      <c r="L35" s="16">
        <f>(Dataark7a!L35*Dataark9!$F$58)/1000</f>
        <v>1.0335049999999999</v>
      </c>
      <c r="M35" s="13">
        <f t="shared" si="0"/>
        <v>524.57537000000002</v>
      </c>
    </row>
    <row r="36" spans="1:13" x14ac:dyDescent="0.2">
      <c r="A36" s="13" t="str">
        <f t="shared" si="1"/>
        <v>2024-priser (mio. kr.)</v>
      </c>
      <c r="B36" s="13" t="str">
        <f t="shared" si="1"/>
        <v>I alt (netto)</v>
      </c>
      <c r="C36" s="13" t="str">
        <f t="shared" si="1"/>
        <v>1 Driftskonti</v>
      </c>
      <c r="D36" s="18" t="str">
        <f t="shared" si="1"/>
        <v>2023</v>
      </c>
      <c r="E36" s="3">
        <v>306</v>
      </c>
      <c r="F36" s="4" t="s">
        <v>46</v>
      </c>
      <c r="G36" s="16">
        <f>(Dataark7a!G36*Dataark9!$F$58)/1000</f>
        <v>140.19511</v>
      </c>
      <c r="H36" s="16">
        <f>(Dataark7a!H36*Dataark9!$F$58)/1000</f>
        <v>220.44692999999998</v>
      </c>
      <c r="I36" s="16">
        <f>(Dataark7a!I36*Dataark9!$F$58)/1000</f>
        <v>40.489570000000001</v>
      </c>
      <c r="J36" s="16">
        <f>(Dataark7a!J36*Dataark9!$F$58)/1000</f>
        <v>13.29031</v>
      </c>
      <c r="K36" s="16">
        <f>(Dataark7a!K36*Dataark9!$F$58)/1000</f>
        <v>23.471744999999999</v>
      </c>
      <c r="L36" s="16">
        <f>(Dataark7a!L36*Dataark9!$F$58)/1000</f>
        <v>1.4191099999999999</v>
      </c>
      <c r="M36" s="13">
        <f t="shared" si="0"/>
        <v>439.31277499999993</v>
      </c>
    </row>
    <row r="37" spans="1:13" x14ac:dyDescent="0.2">
      <c r="A37" s="13" t="str">
        <f t="shared" si="1"/>
        <v>2024-priser (mio. kr.)</v>
      </c>
      <c r="B37" s="13" t="str">
        <f t="shared" si="1"/>
        <v>I alt (netto)</v>
      </c>
      <c r="C37" s="13" t="str">
        <f t="shared" si="1"/>
        <v>1 Driftskonti</v>
      </c>
      <c r="D37" s="18" t="str">
        <f t="shared" si="1"/>
        <v>2023</v>
      </c>
      <c r="E37" s="3">
        <v>316</v>
      </c>
      <c r="F37" s="4" t="s">
        <v>42</v>
      </c>
      <c r="G37" s="16">
        <f>(Dataark7a!G37*Dataark9!$F$58)/1000</f>
        <v>215.875055</v>
      </c>
      <c r="H37" s="16">
        <f>(Dataark7a!H37*Dataark9!$F$58)/1000</f>
        <v>257.20166999999998</v>
      </c>
      <c r="I37" s="16">
        <f>(Dataark7a!I37*Dataark9!$F$58)/1000</f>
        <v>121.11445499999999</v>
      </c>
      <c r="J37" s="16">
        <f>(Dataark7a!J37*Dataark9!$F$58)/1000</f>
        <v>23.61909</v>
      </c>
      <c r="K37" s="16">
        <f>(Dataark7a!K37*Dataark9!$F$58)/1000</f>
        <v>24.965049999999998</v>
      </c>
      <c r="L37" s="16">
        <f>(Dataark7a!L37*Dataark9!$F$58)/1000</f>
        <v>3.8215649999999997</v>
      </c>
      <c r="M37" s="13">
        <f t="shared" si="0"/>
        <v>646.59688500000004</v>
      </c>
    </row>
    <row r="38" spans="1:13" x14ac:dyDescent="0.2">
      <c r="A38" s="13" t="str">
        <f t="shared" si="1"/>
        <v>2024-priser (mio. kr.)</v>
      </c>
      <c r="B38" s="13" t="str">
        <f t="shared" si="1"/>
        <v>I alt (netto)</v>
      </c>
      <c r="C38" s="13" t="str">
        <f t="shared" si="1"/>
        <v>1 Driftskonti</v>
      </c>
      <c r="D38" s="18" t="str">
        <f t="shared" si="1"/>
        <v>2023</v>
      </c>
      <c r="E38" s="3">
        <v>320</v>
      </c>
      <c r="F38" s="4" t="s">
        <v>40</v>
      </c>
      <c r="G38" s="16">
        <f>(Dataark7a!G38*Dataark9!$F$58)/1000</f>
        <v>110.73237999999999</v>
      </c>
      <c r="H38" s="16">
        <f>(Dataark7a!H38*Dataark9!$F$58)/1000</f>
        <v>181.19672999999997</v>
      </c>
      <c r="I38" s="16">
        <f>(Dataark7a!I38*Dataark9!$F$58)/1000</f>
        <v>23.022394999999996</v>
      </c>
      <c r="J38" s="16">
        <f>(Dataark7a!J38*Dataark9!$F$58)/1000</f>
        <v>19.031539999999996</v>
      </c>
      <c r="K38" s="16">
        <f>(Dataark7a!K38*Dataark9!$F$58)/1000</f>
        <v>19.714969999999997</v>
      </c>
      <c r="L38" s="16">
        <f>(Dataark7a!L38*Dataark9!$F$58)/1000</f>
        <v>0.99588499999999991</v>
      </c>
      <c r="M38" s="13">
        <f t="shared" si="0"/>
        <v>354.69389999999999</v>
      </c>
    </row>
    <row r="39" spans="1:13" x14ac:dyDescent="0.2">
      <c r="A39" s="13" t="str">
        <f t="shared" si="1"/>
        <v>2024-priser (mio. kr.)</v>
      </c>
      <c r="B39" s="13" t="str">
        <f t="shared" si="1"/>
        <v>I alt (netto)</v>
      </c>
      <c r="C39" s="13" t="str">
        <f t="shared" si="1"/>
        <v>1 Driftskonti</v>
      </c>
      <c r="D39" s="18" t="str">
        <f t="shared" si="1"/>
        <v>2023</v>
      </c>
      <c r="E39" s="3">
        <v>326</v>
      </c>
      <c r="F39" s="4" t="s">
        <v>43</v>
      </c>
      <c r="G39" s="16">
        <f>(Dataark7a!G39*Dataark9!$F$58)/1000</f>
        <v>209.43053999999998</v>
      </c>
      <c r="H39" s="16">
        <f>(Dataark7a!H39*Dataark9!$F$58)/1000</f>
        <v>224.30924999999996</v>
      </c>
      <c r="I39" s="16">
        <f>(Dataark7a!I39*Dataark9!$F$58)/1000</f>
        <v>52.267764999999997</v>
      </c>
      <c r="J39" s="16">
        <f>(Dataark7a!J39*Dataark9!$F$58)/1000</f>
        <v>9.4436649999999993</v>
      </c>
      <c r="K39" s="16">
        <f>(Dataark7a!K39*Dataark9!$F$58)/1000</f>
        <v>0</v>
      </c>
      <c r="L39" s="16">
        <f>(Dataark7a!L39*Dataark9!$F$58)/1000</f>
        <v>2.3637899999999998</v>
      </c>
      <c r="M39" s="13">
        <f t="shared" si="0"/>
        <v>497.81500999999997</v>
      </c>
    </row>
    <row r="40" spans="1:13" x14ac:dyDescent="0.2">
      <c r="A40" s="13" t="str">
        <f t="shared" si="1"/>
        <v>2024-priser (mio. kr.)</v>
      </c>
      <c r="B40" s="13" t="str">
        <f t="shared" si="1"/>
        <v>I alt (netto)</v>
      </c>
      <c r="C40" s="13" t="str">
        <f t="shared" si="1"/>
        <v>1 Driftskonti</v>
      </c>
      <c r="D40" s="18" t="str">
        <f t="shared" si="1"/>
        <v>2023</v>
      </c>
      <c r="E40" s="3">
        <v>329</v>
      </c>
      <c r="F40" s="4" t="s">
        <v>47</v>
      </c>
      <c r="G40" s="16">
        <f>(Dataark7a!G40*Dataark9!$F$58)/1000</f>
        <v>106.983965</v>
      </c>
      <c r="H40" s="16">
        <f>(Dataark7a!H40*Dataark9!$F$58)/1000</f>
        <v>166.51656999999997</v>
      </c>
      <c r="I40" s="16">
        <f>(Dataark7a!I40*Dataark9!$F$58)/1000</f>
        <v>19.49343</v>
      </c>
      <c r="J40" s="16">
        <f>(Dataark7a!J40*Dataark9!$F$58)/1000</f>
        <v>6.0704050000000001</v>
      </c>
      <c r="K40" s="16">
        <f>(Dataark7a!K40*Dataark9!$F$58)/1000</f>
        <v>8.730974999999999</v>
      </c>
      <c r="L40" s="16">
        <f>(Dataark7a!L40*Dataark9!$F$58)/1000</f>
        <v>0.57892999999999994</v>
      </c>
      <c r="M40" s="13">
        <f t="shared" si="0"/>
        <v>308.37427499999995</v>
      </c>
    </row>
    <row r="41" spans="1:13" x14ac:dyDescent="0.2">
      <c r="A41" s="13" t="str">
        <f t="shared" si="1"/>
        <v>2024-priser (mio. kr.)</v>
      </c>
      <c r="B41" s="13" t="str">
        <f t="shared" si="1"/>
        <v>I alt (netto)</v>
      </c>
      <c r="C41" s="13" t="str">
        <f t="shared" si="1"/>
        <v>1 Driftskonti</v>
      </c>
      <c r="D41" s="18" t="str">
        <f t="shared" si="1"/>
        <v>2023</v>
      </c>
      <c r="E41" s="3">
        <v>330</v>
      </c>
      <c r="F41" s="4" t="s">
        <v>48</v>
      </c>
      <c r="G41" s="16">
        <f>(Dataark7a!G41*Dataark9!$F$58)/1000</f>
        <v>286.24430999999998</v>
      </c>
      <c r="H41" s="16">
        <f>(Dataark7a!H41*Dataark9!$F$58)/1000</f>
        <v>301.498175</v>
      </c>
      <c r="I41" s="16">
        <f>(Dataark7a!I41*Dataark9!$F$58)/1000</f>
        <v>95.287279999999996</v>
      </c>
      <c r="J41" s="16">
        <f>(Dataark7a!J41*Dataark9!$F$58)/1000</f>
        <v>86.129944999999992</v>
      </c>
      <c r="K41" s="16">
        <f>(Dataark7a!K41*Dataark9!$F$58)/1000</f>
        <v>26.730054999999997</v>
      </c>
      <c r="L41" s="16">
        <f>(Dataark7a!L41*Dataark9!$F$58)/1000</f>
        <v>3.0942449999999999</v>
      </c>
      <c r="M41" s="13">
        <f t="shared" si="0"/>
        <v>798.98401000000001</v>
      </c>
    </row>
    <row r="42" spans="1:13" x14ac:dyDescent="0.2">
      <c r="A42" s="13" t="str">
        <f t="shared" si="1"/>
        <v>2024-priser (mio. kr.)</v>
      </c>
      <c r="B42" s="13" t="str">
        <f t="shared" si="1"/>
        <v>I alt (netto)</v>
      </c>
      <c r="C42" s="13" t="str">
        <f t="shared" si="1"/>
        <v>1 Driftskonti</v>
      </c>
      <c r="D42" s="18" t="str">
        <f t="shared" si="1"/>
        <v>2023</v>
      </c>
      <c r="E42" s="3">
        <v>336</v>
      </c>
      <c r="F42" s="4" t="s">
        <v>50</v>
      </c>
      <c r="G42" s="16">
        <f>(Dataark7a!G42*Dataark9!$F$58)/1000</f>
        <v>98.614559999999997</v>
      </c>
      <c r="H42" s="16">
        <f>(Dataark7a!H42*Dataark9!$F$58)/1000</f>
        <v>88.518814999999989</v>
      </c>
      <c r="I42" s="16">
        <f>(Dataark7a!I42*Dataark9!$F$58)/1000</f>
        <v>23.297229999999999</v>
      </c>
      <c r="J42" s="16">
        <f>(Dataark7a!J42*Dataark9!$F$58)/1000</f>
        <v>18.080590000000001</v>
      </c>
      <c r="K42" s="16">
        <f>(Dataark7a!K42*Dataark9!$F$58)/1000</f>
        <v>11.276594999999999</v>
      </c>
      <c r="L42" s="16">
        <f>(Dataark7a!L42*Dataark9!$F$58)/1000</f>
        <v>1.5309249999999999</v>
      </c>
      <c r="M42" s="13">
        <f t="shared" si="0"/>
        <v>241.318715</v>
      </c>
    </row>
    <row r="43" spans="1:13" x14ac:dyDescent="0.2">
      <c r="A43" s="13" t="str">
        <f t="shared" si="1"/>
        <v>2024-priser (mio. kr.)</v>
      </c>
      <c r="B43" s="13" t="str">
        <f t="shared" si="1"/>
        <v>I alt (netto)</v>
      </c>
      <c r="C43" s="13" t="str">
        <f t="shared" si="1"/>
        <v>1 Driftskonti</v>
      </c>
      <c r="D43" s="18" t="str">
        <f t="shared" si="1"/>
        <v>2023</v>
      </c>
      <c r="E43" s="3">
        <v>340</v>
      </c>
      <c r="F43" s="4" t="s">
        <v>49</v>
      </c>
      <c r="G43" s="16">
        <f>(Dataark7a!G43*Dataark9!$F$58)/1000</f>
        <v>108.049865</v>
      </c>
      <c r="H43" s="16">
        <f>(Dataark7a!H43*Dataark9!$F$58)/1000</f>
        <v>133.67430999999999</v>
      </c>
      <c r="I43" s="16">
        <f>(Dataark7a!I43*Dataark9!$F$58)/1000</f>
        <v>26.694524999999999</v>
      </c>
      <c r="J43" s="16">
        <f>(Dataark7a!J43*Dataark9!$F$58)/1000</f>
        <v>16.838085</v>
      </c>
      <c r="K43" s="16">
        <f>(Dataark7a!K43*Dataark9!$F$58)/1000</f>
        <v>9.7602999999999991</v>
      </c>
      <c r="L43" s="16">
        <f>(Dataark7a!L43*Dataark9!$F$58)/1000</f>
        <v>1.40448</v>
      </c>
      <c r="M43" s="13">
        <f t="shared" si="0"/>
        <v>296.42156499999993</v>
      </c>
    </row>
    <row r="44" spans="1:13" x14ac:dyDescent="0.2">
      <c r="A44" s="13" t="str">
        <f t="shared" si="1"/>
        <v>2024-priser (mio. kr.)</v>
      </c>
      <c r="B44" s="13" t="str">
        <f t="shared" si="1"/>
        <v>I alt (netto)</v>
      </c>
      <c r="C44" s="13" t="str">
        <f t="shared" si="1"/>
        <v>1 Driftskonti</v>
      </c>
      <c r="D44" s="18" t="str">
        <f t="shared" si="1"/>
        <v>2023</v>
      </c>
      <c r="E44" s="3">
        <v>350</v>
      </c>
      <c r="F44" s="4" t="s">
        <v>37</v>
      </c>
      <c r="G44" s="16">
        <f>(Dataark7a!G44*Dataark9!$F$58)/1000</f>
        <v>56.332814999999997</v>
      </c>
      <c r="H44" s="16">
        <f>(Dataark7a!H44*Dataark9!$F$58)/1000</f>
        <v>124.89212999999999</v>
      </c>
      <c r="I44" s="16">
        <f>(Dataark7a!I44*Dataark9!$F$58)/1000</f>
        <v>34.420209999999997</v>
      </c>
      <c r="J44" s="16">
        <f>(Dataark7a!J44*Dataark9!$F$58)/1000</f>
        <v>6.30762</v>
      </c>
      <c r="K44" s="16">
        <f>(Dataark7a!K44*Dataark9!$F$58)/1000</f>
        <v>11.54725</v>
      </c>
      <c r="L44" s="16">
        <f>(Dataark7a!L44*Dataark9!$F$58)/1000</f>
        <v>0.68552000000000002</v>
      </c>
      <c r="M44" s="13">
        <f t="shared" si="0"/>
        <v>234.18554499999996</v>
      </c>
    </row>
    <row r="45" spans="1:13" x14ac:dyDescent="0.2">
      <c r="A45" s="13" t="str">
        <f t="shared" si="1"/>
        <v>2024-priser (mio. kr.)</v>
      </c>
      <c r="B45" s="13" t="str">
        <f t="shared" si="1"/>
        <v>I alt (netto)</v>
      </c>
      <c r="C45" s="13" t="str">
        <f t="shared" si="1"/>
        <v>1 Driftskonti</v>
      </c>
      <c r="D45" s="18" t="str">
        <f t="shared" si="1"/>
        <v>2023</v>
      </c>
      <c r="E45" s="3">
        <v>360</v>
      </c>
      <c r="F45" s="4" t="s">
        <v>44</v>
      </c>
      <c r="G45" s="16">
        <f>(Dataark7a!G45*Dataark9!$F$58)/1000</f>
        <v>141.56301499999998</v>
      </c>
      <c r="H45" s="16">
        <f>(Dataark7a!H45*Dataark9!$F$58)/1000</f>
        <v>285.04255999999998</v>
      </c>
      <c r="I45" s="16">
        <f>(Dataark7a!I45*Dataark9!$F$58)/1000</f>
        <v>99.193489999999997</v>
      </c>
      <c r="J45" s="16">
        <f>(Dataark7a!J45*Dataark9!$F$58)/1000</f>
        <v>14.950814999999999</v>
      </c>
      <c r="K45" s="16">
        <f>(Dataark7a!K45*Dataark9!$F$58)/1000</f>
        <v>22.981639999999999</v>
      </c>
      <c r="L45" s="16">
        <f>(Dataark7a!L45*Dataark9!$F$58)/1000</f>
        <v>1.6009399999999998</v>
      </c>
      <c r="M45" s="13">
        <f t="shared" si="0"/>
        <v>565.33245999999997</v>
      </c>
    </row>
    <row r="46" spans="1:13" x14ac:dyDescent="0.2">
      <c r="A46" s="13" t="str">
        <f t="shared" si="1"/>
        <v>2024-priser (mio. kr.)</v>
      </c>
      <c r="B46" s="13" t="str">
        <f t="shared" si="1"/>
        <v>I alt (netto)</v>
      </c>
      <c r="C46" s="13" t="str">
        <f t="shared" si="1"/>
        <v>1 Driftskonti</v>
      </c>
      <c r="D46" s="18" t="str">
        <f t="shared" si="1"/>
        <v>2023</v>
      </c>
      <c r="E46" s="3">
        <v>370</v>
      </c>
      <c r="F46" s="4" t="s">
        <v>45</v>
      </c>
      <c r="G46" s="16">
        <f>(Dataark7a!G46*Dataark9!$F$58)/1000</f>
        <v>268.19088999999997</v>
      </c>
      <c r="H46" s="16">
        <f>(Dataark7a!H46*Dataark9!$F$58)/1000</f>
        <v>438.715035</v>
      </c>
      <c r="I46" s="16">
        <f>(Dataark7a!I46*Dataark9!$F$58)/1000</f>
        <v>78.891229999999993</v>
      </c>
      <c r="J46" s="16">
        <f>(Dataark7a!J46*Dataark9!$F$58)/1000</f>
        <v>3.57599</v>
      </c>
      <c r="K46" s="16">
        <f>(Dataark7a!K46*Dataark9!$F$58)/1000</f>
        <v>35.563439999999993</v>
      </c>
      <c r="L46" s="16">
        <f>(Dataark7a!L46*Dataark9!$F$58)/1000</f>
        <v>3.3293699999999999</v>
      </c>
      <c r="M46" s="13">
        <f t="shared" si="0"/>
        <v>828.26595500000008</v>
      </c>
    </row>
    <row r="47" spans="1:13" x14ac:dyDescent="0.2">
      <c r="A47" s="13" t="str">
        <f t="shared" si="1"/>
        <v>2024-priser (mio. kr.)</v>
      </c>
      <c r="B47" s="13" t="str">
        <f t="shared" si="1"/>
        <v>I alt (netto)</v>
      </c>
      <c r="C47" s="13" t="str">
        <f t="shared" si="1"/>
        <v>1 Driftskonti</v>
      </c>
      <c r="D47" s="18" t="str">
        <f t="shared" si="1"/>
        <v>2023</v>
      </c>
      <c r="E47" s="3">
        <v>376</v>
      </c>
      <c r="F47" s="4" t="s">
        <v>41</v>
      </c>
      <c r="G47" s="16">
        <f>(Dataark7a!G47*Dataark9!$F$58)/1000</f>
        <v>159.16708499999999</v>
      </c>
      <c r="H47" s="16">
        <f>(Dataark7a!H47*Dataark9!$F$58)/1000</f>
        <v>250.18971999999997</v>
      </c>
      <c r="I47" s="16">
        <f>(Dataark7a!I47*Dataark9!$F$58)/1000</f>
        <v>166.42565500000001</v>
      </c>
      <c r="J47" s="16">
        <f>(Dataark7a!J47*Dataark9!$F$58)/1000</f>
        <v>53.209309999999995</v>
      </c>
      <c r="K47" s="16">
        <f>(Dataark7a!K47*Dataark9!$F$58)/1000</f>
        <v>33.21846</v>
      </c>
      <c r="L47" s="16">
        <f>(Dataark7a!L47*Dataark9!$F$58)/1000</f>
        <v>2.7190899999999996</v>
      </c>
      <c r="M47" s="13">
        <f t="shared" si="0"/>
        <v>664.92931999999996</v>
      </c>
    </row>
    <row r="48" spans="1:13" x14ac:dyDescent="0.2">
      <c r="A48" s="13" t="str">
        <f t="shared" si="1"/>
        <v>2024-priser (mio. kr.)</v>
      </c>
      <c r="B48" s="13" t="str">
        <f t="shared" si="1"/>
        <v>I alt (netto)</v>
      </c>
      <c r="C48" s="13" t="str">
        <f t="shared" si="1"/>
        <v>1 Driftskonti</v>
      </c>
      <c r="D48" s="18" t="str">
        <f t="shared" si="1"/>
        <v>2023</v>
      </c>
      <c r="E48" s="3">
        <v>390</v>
      </c>
      <c r="F48" s="4" t="s">
        <v>51</v>
      </c>
      <c r="G48" s="16">
        <f>(Dataark7a!G48*Dataark9!$F$58)/1000</f>
        <v>188.60473499999998</v>
      </c>
      <c r="H48" s="16">
        <f>(Dataark7a!H48*Dataark9!$F$58)/1000</f>
        <v>254.10637999999997</v>
      </c>
      <c r="I48" s="16">
        <f>(Dataark7a!I48*Dataark9!$F$58)/1000</f>
        <v>50.249869999999994</v>
      </c>
      <c r="J48" s="16">
        <f>(Dataark7a!J48*Dataark9!$F$58)/1000</f>
        <v>24.124869999999998</v>
      </c>
      <c r="K48" s="16">
        <f>(Dataark7a!K48*Dataark9!$F$58)/1000</f>
        <v>23.870934999999999</v>
      </c>
      <c r="L48" s="16">
        <f>(Dataark7a!L48*Dataark9!$F$58)/1000</f>
        <v>2.8758399999999997</v>
      </c>
      <c r="M48" s="13">
        <f t="shared" si="0"/>
        <v>543.83262999999999</v>
      </c>
    </row>
    <row r="49" spans="1:13" x14ac:dyDescent="0.2">
      <c r="A49" s="13" t="str">
        <f t="shared" si="1"/>
        <v>2024-priser (mio. kr.)</v>
      </c>
      <c r="B49" s="13" t="str">
        <f t="shared" si="1"/>
        <v>I alt (netto)</v>
      </c>
      <c r="C49" s="13" t="str">
        <f t="shared" si="1"/>
        <v>1 Driftskonti</v>
      </c>
      <c r="D49" s="18" t="str">
        <f t="shared" si="1"/>
        <v>2023</v>
      </c>
      <c r="E49" s="3">
        <v>400</v>
      </c>
      <c r="F49" s="4" t="s">
        <v>33</v>
      </c>
      <c r="G49" s="16">
        <f>(Dataark7a!G49*Dataark9!$F$58)/1000</f>
        <v>129.84856499999998</v>
      </c>
      <c r="H49" s="16">
        <f>(Dataark7a!H49*Dataark9!$F$58)/1000</f>
        <v>261.37121999999999</v>
      </c>
      <c r="I49" s="16">
        <f>(Dataark7a!I49*Dataark9!$F$58)/1000</f>
        <v>95.875614999999996</v>
      </c>
      <c r="J49" s="16">
        <f>(Dataark7a!J49*Dataark9!$F$58)/1000</f>
        <v>49.121269999999996</v>
      </c>
      <c r="K49" s="16">
        <f>(Dataark7a!K49*Dataark9!$F$58)/1000</f>
        <v>20.337789999999998</v>
      </c>
      <c r="L49" s="16">
        <f>(Dataark7a!L49*Dataark9!$F$58)/1000</f>
        <v>1.79531</v>
      </c>
      <c r="M49" s="13">
        <f t="shared" si="0"/>
        <v>558.34977000000003</v>
      </c>
    </row>
    <row r="50" spans="1:13" x14ac:dyDescent="0.2">
      <c r="A50" s="13" t="str">
        <f t="shared" si="1"/>
        <v>2024-priser (mio. kr.)</v>
      </c>
      <c r="B50" s="13" t="str">
        <f t="shared" si="1"/>
        <v>I alt (netto)</v>
      </c>
      <c r="C50" s="13" t="str">
        <f t="shared" si="1"/>
        <v>1 Driftskonti</v>
      </c>
      <c r="D50" s="18" t="str">
        <f t="shared" si="1"/>
        <v>2023</v>
      </c>
      <c r="E50" s="3">
        <v>410</v>
      </c>
      <c r="F50" s="4" t="s">
        <v>56</v>
      </c>
      <c r="G50" s="16">
        <f>(Dataark7a!G50*Dataark9!$F$58)/1000</f>
        <v>113.66256</v>
      </c>
      <c r="H50" s="16">
        <f>(Dataark7a!H50*Dataark9!$F$58)/1000</f>
        <v>187.81680499999999</v>
      </c>
      <c r="I50" s="16">
        <f>(Dataark7a!I50*Dataark9!$F$58)/1000</f>
        <v>55.548019999999994</v>
      </c>
      <c r="J50" s="16">
        <f>(Dataark7a!J50*Dataark9!$F$58)/1000</f>
        <v>11.708179999999999</v>
      </c>
      <c r="K50" s="16">
        <f>(Dataark7a!K50*Dataark9!$F$58)/1000</f>
        <v>7.5804299999999998</v>
      </c>
      <c r="L50" s="16">
        <f>(Dataark7a!L50*Dataark9!$F$58)/1000</f>
        <v>1.8538299999999999</v>
      </c>
      <c r="M50" s="13">
        <f t="shared" si="0"/>
        <v>378.16982499999995</v>
      </c>
    </row>
    <row r="51" spans="1:13" x14ac:dyDescent="0.2">
      <c r="A51" s="13" t="str">
        <f t="shared" si="1"/>
        <v>2024-priser (mio. kr.)</v>
      </c>
      <c r="B51" s="13" t="str">
        <f t="shared" si="1"/>
        <v>I alt (netto)</v>
      </c>
      <c r="C51" s="13" t="str">
        <f t="shared" si="1"/>
        <v>1 Driftskonti</v>
      </c>
      <c r="D51" s="18" t="str">
        <f t="shared" si="1"/>
        <v>2023</v>
      </c>
      <c r="E51" s="3">
        <v>420</v>
      </c>
      <c r="F51" s="4" t="s">
        <v>52</v>
      </c>
      <c r="G51" s="16">
        <f>(Dataark7a!G51*Dataark9!$F$58)/1000</f>
        <v>114.65217499999999</v>
      </c>
      <c r="H51" s="16">
        <f>(Dataark7a!H51*Dataark9!$F$58)/1000</f>
        <v>183.91790999999998</v>
      </c>
      <c r="I51" s="16">
        <f>(Dataark7a!I51*Dataark9!$F$58)/1000</f>
        <v>34.538294999999998</v>
      </c>
      <c r="J51" s="16">
        <f>(Dataark7a!J51*Dataark9!$F$58)/1000</f>
        <v>36.063994999999998</v>
      </c>
      <c r="K51" s="16">
        <f>(Dataark7a!K51*Dataark9!$F$58)/1000</f>
        <v>18.982424999999999</v>
      </c>
      <c r="L51" s="16">
        <f>(Dataark7a!L51*Dataark9!$F$58)/1000</f>
        <v>3.079615</v>
      </c>
      <c r="M51" s="13">
        <f t="shared" si="0"/>
        <v>391.2344149999999</v>
      </c>
    </row>
    <row r="52" spans="1:13" x14ac:dyDescent="0.2">
      <c r="A52" s="13" t="str">
        <f t="shared" si="1"/>
        <v>2024-priser (mio. kr.)</v>
      </c>
      <c r="B52" s="13" t="str">
        <f t="shared" si="1"/>
        <v>I alt (netto)</v>
      </c>
      <c r="C52" s="13" t="str">
        <f t="shared" si="1"/>
        <v>1 Driftskonti</v>
      </c>
      <c r="D52" s="18" t="str">
        <f t="shared" si="1"/>
        <v>2023</v>
      </c>
      <c r="E52" s="3">
        <v>430</v>
      </c>
      <c r="F52" s="4" t="s">
        <v>53</v>
      </c>
      <c r="G52" s="16">
        <f>(Dataark7a!G52*Dataark9!$F$58)/1000</f>
        <v>141.395815</v>
      </c>
      <c r="H52" s="16">
        <f>(Dataark7a!H52*Dataark9!$F$58)/1000</f>
        <v>226.71588499999999</v>
      </c>
      <c r="I52" s="16">
        <f>(Dataark7a!I52*Dataark9!$F$58)/1000</f>
        <v>99.259325000000004</v>
      </c>
      <c r="J52" s="16">
        <f>(Dataark7a!J52*Dataark9!$F$58)/1000</f>
        <v>26.120819999999998</v>
      </c>
      <c r="K52" s="16">
        <f>(Dataark7a!K52*Dataark9!$F$58)/1000</f>
        <v>31.831744999999998</v>
      </c>
      <c r="L52" s="16">
        <f>(Dataark7a!L52*Dataark9!$F$58)/1000</f>
        <v>2.1035849999999998</v>
      </c>
      <c r="M52" s="13">
        <f t="shared" si="0"/>
        <v>527.42717499999992</v>
      </c>
    </row>
    <row r="53" spans="1:13" x14ac:dyDescent="0.2">
      <c r="A53" s="13" t="str">
        <f t="shared" si="1"/>
        <v>2024-priser (mio. kr.)</v>
      </c>
      <c r="B53" s="13" t="str">
        <f t="shared" si="1"/>
        <v>I alt (netto)</v>
      </c>
      <c r="C53" s="13" t="str">
        <f t="shared" si="1"/>
        <v>1 Driftskonti</v>
      </c>
      <c r="D53" s="18" t="str">
        <f t="shared" si="1"/>
        <v>2023</v>
      </c>
      <c r="E53" s="3">
        <v>440</v>
      </c>
      <c r="F53" s="4" t="s">
        <v>54</v>
      </c>
      <c r="G53" s="16">
        <f>(Dataark7a!G53*Dataark9!$F$58)/1000</f>
        <v>55.958704999999995</v>
      </c>
      <c r="H53" s="16">
        <f>(Dataark7a!H53*Dataark9!$F$58)/1000</f>
        <v>146.77338499999999</v>
      </c>
      <c r="I53" s="16">
        <f>(Dataark7a!I53*Dataark9!$F$58)/1000</f>
        <v>47.590344999999992</v>
      </c>
      <c r="J53" s="16">
        <f>(Dataark7a!J53*Dataark9!$F$58)/1000</f>
        <v>7.6535799999999998</v>
      </c>
      <c r="K53" s="16">
        <f>(Dataark7a!K53*Dataark9!$F$58)/1000</f>
        <v>12.834689999999998</v>
      </c>
      <c r="L53" s="16">
        <f>(Dataark7a!L53*Dataark9!$F$58)/1000</f>
        <v>1.2310099999999999</v>
      </c>
      <c r="M53" s="13">
        <f t="shared" si="0"/>
        <v>272.04171500000001</v>
      </c>
    </row>
    <row r="54" spans="1:13" x14ac:dyDescent="0.2">
      <c r="A54" s="13" t="str">
        <f t="shared" si="1"/>
        <v>2024-priser (mio. kr.)</v>
      </c>
      <c r="B54" s="13" t="str">
        <f t="shared" si="1"/>
        <v>I alt (netto)</v>
      </c>
      <c r="C54" s="13" t="str">
        <f t="shared" si="1"/>
        <v>1 Driftskonti</v>
      </c>
      <c r="D54" s="18" t="str">
        <f t="shared" si="1"/>
        <v>2023</v>
      </c>
      <c r="E54" s="3">
        <v>450</v>
      </c>
      <c r="F54" s="4" t="s">
        <v>58</v>
      </c>
      <c r="G54" s="16">
        <f>(Dataark7a!G54*Dataark9!$F$58)/1000</f>
        <v>103.63578499999998</v>
      </c>
      <c r="H54" s="16">
        <f>(Dataark7a!H54*Dataark9!$F$58)/1000</f>
        <v>138.05077</v>
      </c>
      <c r="I54" s="16">
        <f>(Dataark7a!I54*Dataark9!$F$58)/1000</f>
        <v>69.036879999999996</v>
      </c>
      <c r="J54" s="16">
        <f>(Dataark7a!J54*Dataark9!$F$58)/1000</f>
        <v>39.88138</v>
      </c>
      <c r="K54" s="16">
        <f>(Dataark7a!K54*Dataark9!$F$58)/1000</f>
        <v>19.085879999999996</v>
      </c>
      <c r="L54" s="16">
        <f>(Dataark7a!L54*Dataark9!$F$58)/1000</f>
        <v>2.4860549999999999</v>
      </c>
      <c r="M54" s="13">
        <f t="shared" si="0"/>
        <v>372.17674999999997</v>
      </c>
    </row>
    <row r="55" spans="1:13" x14ac:dyDescent="0.2">
      <c r="A55" s="13" t="str">
        <f t="shared" si="1"/>
        <v>2024-priser (mio. kr.)</v>
      </c>
      <c r="B55" s="13" t="str">
        <f t="shared" si="1"/>
        <v>I alt (netto)</v>
      </c>
      <c r="C55" s="13" t="str">
        <f t="shared" si="1"/>
        <v>1 Driftskonti</v>
      </c>
      <c r="D55" s="18" t="str">
        <f t="shared" si="1"/>
        <v>2023</v>
      </c>
      <c r="E55" s="3">
        <v>461</v>
      </c>
      <c r="F55" s="4" t="s">
        <v>59</v>
      </c>
      <c r="G55" s="16">
        <f>(Dataark7a!G55*Dataark9!$F$58)/1000</f>
        <v>496.42411499999997</v>
      </c>
      <c r="H55" s="16">
        <f>(Dataark7a!H55*Dataark9!$F$58)/1000</f>
        <v>690.53286500000002</v>
      </c>
      <c r="I55" s="16">
        <f>(Dataark7a!I55*Dataark9!$F$58)/1000</f>
        <v>306.11498499999999</v>
      </c>
      <c r="J55" s="16">
        <f>(Dataark7a!J55*Dataark9!$F$58)/1000</f>
        <v>73.504254999999986</v>
      </c>
      <c r="K55" s="16">
        <f>(Dataark7a!K55*Dataark9!$F$58)/1000</f>
        <v>66.045045000000002</v>
      </c>
      <c r="L55" s="16">
        <f>(Dataark7a!L55*Dataark9!$F$58)/1000</f>
        <v>8.7623249999999988</v>
      </c>
      <c r="M55" s="13">
        <f t="shared" si="0"/>
        <v>1641.3835899999999</v>
      </c>
    </row>
    <row r="56" spans="1:13" x14ac:dyDescent="0.2">
      <c r="A56" s="13" t="str">
        <f t="shared" si="1"/>
        <v>2024-priser (mio. kr.)</v>
      </c>
      <c r="B56" s="13" t="str">
        <f t="shared" si="1"/>
        <v>I alt (netto)</v>
      </c>
      <c r="C56" s="13" t="str">
        <f t="shared" si="1"/>
        <v>1 Driftskonti</v>
      </c>
      <c r="D56" s="18" t="str">
        <f t="shared" si="1"/>
        <v>2023</v>
      </c>
      <c r="E56" s="3">
        <v>479</v>
      </c>
      <c r="F56" s="4" t="s">
        <v>60</v>
      </c>
      <c r="G56" s="16">
        <f>(Dataark7a!G56*Dataark9!$F$58)/1000</f>
        <v>134.34101999999999</v>
      </c>
      <c r="H56" s="16">
        <f>(Dataark7a!H56*Dataark9!$F$58)/1000</f>
        <v>341.72336000000001</v>
      </c>
      <c r="I56" s="16">
        <f>(Dataark7a!I56*Dataark9!$F$58)/1000</f>
        <v>105.713245</v>
      </c>
      <c r="J56" s="16">
        <f>(Dataark7a!J56*Dataark9!$F$58)/1000</f>
        <v>24.234594999999999</v>
      </c>
      <c r="K56" s="16">
        <f>(Dataark7a!K56*Dataark9!$F$58)/1000</f>
        <v>19.962634999999999</v>
      </c>
      <c r="L56" s="16">
        <f>(Dataark7a!L56*Dataark9!$F$58)/1000</f>
        <v>2.8016450000000002</v>
      </c>
      <c r="M56" s="13">
        <f t="shared" si="0"/>
        <v>628.77650000000006</v>
      </c>
    </row>
    <row r="57" spans="1:13" x14ac:dyDescent="0.2">
      <c r="A57" s="13" t="str">
        <f t="shared" si="1"/>
        <v>2024-priser (mio. kr.)</v>
      </c>
      <c r="B57" s="13" t="str">
        <f t="shared" si="1"/>
        <v>I alt (netto)</v>
      </c>
      <c r="C57" s="13" t="str">
        <f t="shared" si="1"/>
        <v>1 Driftskonti</v>
      </c>
      <c r="D57" s="18" t="str">
        <f t="shared" si="1"/>
        <v>2023</v>
      </c>
      <c r="E57" s="3">
        <v>480</v>
      </c>
      <c r="F57" s="4" t="s">
        <v>57</v>
      </c>
      <c r="G57" s="16">
        <f>(Dataark7a!G57*Dataark9!$F$58)/1000</f>
        <v>91.226409999999987</v>
      </c>
      <c r="H57" s="16">
        <f>(Dataark7a!H57*Dataark9!$F$58)/1000</f>
        <v>132.47569499999997</v>
      </c>
      <c r="I57" s="16">
        <f>(Dataark7a!I57*Dataark9!$F$58)/1000</f>
        <v>22.857285000000001</v>
      </c>
      <c r="J57" s="16">
        <f>(Dataark7a!J57*Dataark9!$F$58)/1000</f>
        <v>26.141719999999996</v>
      </c>
      <c r="K57" s="16">
        <f>(Dataark7a!K57*Dataark9!$F$58)/1000</f>
        <v>8.995359999999998</v>
      </c>
      <c r="L57" s="16">
        <f>(Dataark7a!L57*Dataark9!$F$58)/1000</f>
        <v>1.6667749999999999</v>
      </c>
      <c r="M57" s="13">
        <f t="shared" si="0"/>
        <v>283.36324499999995</v>
      </c>
    </row>
    <row r="58" spans="1:13" x14ac:dyDescent="0.2">
      <c r="A58" s="13" t="str">
        <f t="shared" si="1"/>
        <v>2024-priser (mio. kr.)</v>
      </c>
      <c r="B58" s="13" t="str">
        <f t="shared" si="1"/>
        <v>I alt (netto)</v>
      </c>
      <c r="C58" s="13" t="str">
        <f t="shared" si="1"/>
        <v>1 Driftskonti</v>
      </c>
      <c r="D58" s="18" t="str">
        <f t="shared" si="1"/>
        <v>2023</v>
      </c>
      <c r="E58" s="3">
        <v>482</v>
      </c>
      <c r="F58" s="4" t="s">
        <v>55</v>
      </c>
      <c r="G58" s="16">
        <f>(Dataark7a!G58*Dataark9!$F$58)/1000</f>
        <v>73.900310000000005</v>
      </c>
      <c r="H58" s="16">
        <f>(Dataark7a!H58*Dataark9!$F$58)/1000</f>
        <v>128.40751</v>
      </c>
      <c r="I58" s="16">
        <f>(Dataark7a!I58*Dataark9!$F$58)/1000</f>
        <v>28.374884999999999</v>
      </c>
      <c r="J58" s="16">
        <f>(Dataark7a!J58*Dataark9!$F$58)/1000</f>
        <v>11.575464999999998</v>
      </c>
      <c r="K58" s="16">
        <f>(Dataark7a!K58*Dataark9!$F$58)/1000</f>
        <v>8.2743099999999998</v>
      </c>
      <c r="L58" s="16">
        <f>(Dataark7a!L58*Dataark9!$F$58)/1000</f>
        <v>0.45771000000000001</v>
      </c>
      <c r="M58" s="13">
        <f t="shared" si="0"/>
        <v>250.99019000000001</v>
      </c>
    </row>
    <row r="59" spans="1:13" x14ac:dyDescent="0.2">
      <c r="A59" s="13" t="str">
        <f t="shared" si="1"/>
        <v>2024-priser (mio. kr.)</v>
      </c>
      <c r="B59" s="13" t="str">
        <f t="shared" si="1"/>
        <v>I alt (netto)</v>
      </c>
      <c r="C59" s="13" t="str">
        <f t="shared" si="1"/>
        <v>1 Driftskonti</v>
      </c>
      <c r="D59" s="18" t="str">
        <f t="shared" si="1"/>
        <v>2023</v>
      </c>
      <c r="E59" s="3">
        <v>492</v>
      </c>
      <c r="F59" s="4" t="s">
        <v>61</v>
      </c>
      <c r="G59" s="16">
        <f>(Dataark7a!G59*Dataark9!$F$58)/1000</f>
        <v>19.578074999999998</v>
      </c>
      <c r="H59" s="16">
        <f>(Dataark7a!H59*Dataark9!$F$58)/1000</f>
        <v>66.752510000000001</v>
      </c>
      <c r="I59" s="16">
        <f>(Dataark7a!I59*Dataark9!$F$58)/1000</f>
        <v>15.968644999999999</v>
      </c>
      <c r="J59" s="16">
        <f>(Dataark7a!J59*Dataark9!$F$58)/1000</f>
        <v>3.6397349999999995</v>
      </c>
      <c r="K59" s="16">
        <f>(Dataark7a!K59*Dataark9!$F$58)/1000</f>
        <v>5.2406749999999995</v>
      </c>
      <c r="L59" s="16">
        <f>(Dataark7a!L59*Dataark9!$F$58)/1000</f>
        <v>0.29782500000000001</v>
      </c>
      <c r="M59" s="13">
        <f t="shared" si="0"/>
        <v>111.477465</v>
      </c>
    </row>
    <row r="60" spans="1:13" x14ac:dyDescent="0.2">
      <c r="A60" s="13" t="str">
        <f t="shared" si="1"/>
        <v>2024-priser (mio. kr.)</v>
      </c>
      <c r="B60" s="13" t="str">
        <f t="shared" si="1"/>
        <v>I alt (netto)</v>
      </c>
      <c r="C60" s="13" t="str">
        <f t="shared" si="1"/>
        <v>1 Driftskonti</v>
      </c>
      <c r="D60" s="18" t="str">
        <f t="shared" si="1"/>
        <v>2023</v>
      </c>
      <c r="E60" s="3">
        <v>510</v>
      </c>
      <c r="F60" s="4" t="s">
        <v>66</v>
      </c>
      <c r="G60" s="16">
        <f>(Dataark7a!G60*Dataark9!$F$58)/1000</f>
        <v>168.24918</v>
      </c>
      <c r="H60" s="16">
        <f>(Dataark7a!H60*Dataark9!$F$58)/1000</f>
        <v>277.26671499999998</v>
      </c>
      <c r="I60" s="16">
        <f>(Dataark7a!I60*Dataark9!$F$58)/1000</f>
        <v>104.51671999999999</v>
      </c>
      <c r="J60" s="16">
        <f>(Dataark7a!J60*Dataark9!$F$58)/1000</f>
        <v>14.495194999999999</v>
      </c>
      <c r="K60" s="16">
        <f>(Dataark7a!K60*Dataark9!$F$58)/1000</f>
        <v>25.609814999999998</v>
      </c>
      <c r="L60" s="16">
        <f>(Dataark7a!L60*Dataark9!$F$58)/1000</f>
        <v>2.3815549999999996</v>
      </c>
      <c r="M60" s="13">
        <f t="shared" si="0"/>
        <v>592.51918000000001</v>
      </c>
    </row>
    <row r="61" spans="1:13" x14ac:dyDescent="0.2">
      <c r="A61" s="13" t="str">
        <f t="shared" si="1"/>
        <v>2024-priser (mio. kr.)</v>
      </c>
      <c r="B61" s="13" t="str">
        <f t="shared" si="1"/>
        <v>I alt (netto)</v>
      </c>
      <c r="C61" s="13" t="str">
        <f t="shared" si="1"/>
        <v>1 Driftskonti</v>
      </c>
      <c r="D61" s="18" t="str">
        <f t="shared" si="1"/>
        <v>2023</v>
      </c>
      <c r="E61" s="3">
        <v>530</v>
      </c>
      <c r="F61" s="4" t="s">
        <v>62</v>
      </c>
      <c r="G61" s="16">
        <f>(Dataark7a!G61*Dataark9!$F$58)/1000</f>
        <v>46.114804999999997</v>
      </c>
      <c r="H61" s="16">
        <f>(Dataark7a!H61*Dataark9!$F$58)/1000</f>
        <v>181.54680500000001</v>
      </c>
      <c r="I61" s="16">
        <f>(Dataark7a!I61*Dataark9!$F$58)/1000</f>
        <v>37.037934999999997</v>
      </c>
      <c r="J61" s="16">
        <f>(Dataark7a!J61*Dataark9!$F$58)/1000</f>
        <v>1.303115</v>
      </c>
      <c r="K61" s="16">
        <f>(Dataark7a!K61*Dataark9!$F$58)/1000</f>
        <v>20.181039999999996</v>
      </c>
      <c r="L61" s="16">
        <f>(Dataark7a!L61*Dataark9!$F$58)/1000</f>
        <v>1.1223299999999998</v>
      </c>
      <c r="M61" s="13">
        <f t="shared" si="0"/>
        <v>287.30602999999996</v>
      </c>
    </row>
    <row r="62" spans="1:13" x14ac:dyDescent="0.2">
      <c r="A62" s="13" t="str">
        <f t="shared" si="1"/>
        <v>2024-priser (mio. kr.)</v>
      </c>
      <c r="B62" s="13" t="str">
        <f t="shared" si="1"/>
        <v>I alt (netto)</v>
      </c>
      <c r="C62" s="13" t="str">
        <f t="shared" si="1"/>
        <v>1 Driftskonti</v>
      </c>
      <c r="D62" s="18" t="str">
        <f t="shared" si="1"/>
        <v>2023</v>
      </c>
      <c r="E62" s="3">
        <v>540</v>
      </c>
      <c r="F62" s="4" t="s">
        <v>68</v>
      </c>
      <c r="G62" s="16">
        <f>(Dataark7a!G62*Dataark9!$F$58)/1000</f>
        <v>200.44144999999997</v>
      </c>
      <c r="H62" s="16">
        <f>(Dataark7a!H62*Dataark9!$F$58)/1000</f>
        <v>394.18026999999995</v>
      </c>
      <c r="I62" s="16">
        <f>(Dataark7a!I62*Dataark9!$F$58)/1000</f>
        <v>193.05747999999997</v>
      </c>
      <c r="J62" s="16">
        <f>(Dataark7a!J62*Dataark9!$F$58)/1000</f>
        <v>25.572195000000001</v>
      </c>
      <c r="K62" s="16">
        <f>(Dataark7a!K62*Dataark9!$F$58)/1000</f>
        <v>36.908354999999993</v>
      </c>
      <c r="L62" s="16">
        <f>(Dataark7a!L62*Dataark9!$F$58)/1000</f>
        <v>3.1099199999999998</v>
      </c>
      <c r="M62" s="13">
        <f t="shared" si="0"/>
        <v>853.26966999999979</v>
      </c>
    </row>
    <row r="63" spans="1:13" x14ac:dyDescent="0.2">
      <c r="A63" s="13" t="str">
        <f t="shared" si="1"/>
        <v>2024-priser (mio. kr.)</v>
      </c>
      <c r="B63" s="13" t="str">
        <f t="shared" si="1"/>
        <v>I alt (netto)</v>
      </c>
      <c r="C63" s="13" t="str">
        <f t="shared" si="1"/>
        <v>1 Driftskonti</v>
      </c>
      <c r="D63" s="18" t="str">
        <f t="shared" si="1"/>
        <v>2023</v>
      </c>
      <c r="E63" s="3">
        <v>550</v>
      </c>
      <c r="F63" s="4" t="s">
        <v>69</v>
      </c>
      <c r="G63" s="16">
        <f>(Dataark7a!G63*Dataark9!$F$58)/1000</f>
        <v>115.24782499999999</v>
      </c>
      <c r="H63" s="16">
        <f>(Dataark7a!H63*Dataark9!$F$58)/1000</f>
        <v>194.82771</v>
      </c>
      <c r="I63" s="16">
        <f>(Dataark7a!I63*Dataark9!$F$58)/1000</f>
        <v>49.225769999999997</v>
      </c>
      <c r="J63" s="16">
        <f>(Dataark7a!J63*Dataark9!$F$58)/1000</f>
        <v>28.289194999999999</v>
      </c>
      <c r="K63" s="16">
        <f>(Dataark7a!K63*Dataark9!$F$58)/1000</f>
        <v>22.733974999999997</v>
      </c>
      <c r="L63" s="16">
        <f>(Dataark7a!L63*Dataark9!$F$58)/1000</f>
        <v>2.358565</v>
      </c>
      <c r="M63" s="13">
        <f t="shared" si="0"/>
        <v>412.68304000000001</v>
      </c>
    </row>
    <row r="64" spans="1:13" x14ac:dyDescent="0.2">
      <c r="A64" s="13" t="str">
        <f t="shared" si="1"/>
        <v>2024-priser (mio. kr.)</v>
      </c>
      <c r="B64" s="13" t="str">
        <f t="shared" si="1"/>
        <v>I alt (netto)</v>
      </c>
      <c r="C64" s="13" t="str">
        <f t="shared" si="1"/>
        <v>1 Driftskonti</v>
      </c>
      <c r="D64" s="18" t="str">
        <f t="shared" si="1"/>
        <v>2023</v>
      </c>
      <c r="E64" s="3">
        <v>561</v>
      </c>
      <c r="F64" s="4" t="s">
        <v>63</v>
      </c>
      <c r="G64" s="16">
        <f>(Dataark7a!G64*Dataark9!$F$58)/1000</f>
        <v>295.46225500000003</v>
      </c>
      <c r="H64" s="16">
        <f>(Dataark7a!H64*Dataark9!$F$58)/1000</f>
        <v>594.57364999999993</v>
      </c>
      <c r="I64" s="16">
        <f>(Dataark7a!I64*Dataark9!$F$58)/1000</f>
        <v>190.79400999999999</v>
      </c>
      <c r="J64" s="16">
        <f>(Dataark7a!J64*Dataark9!$F$58)/1000</f>
        <v>14.052115000000001</v>
      </c>
      <c r="K64" s="16">
        <f>(Dataark7a!K64*Dataark9!$F$58)/1000</f>
        <v>72.250254999999996</v>
      </c>
      <c r="L64" s="16">
        <f>(Dataark7a!L64*Dataark9!$F$58)/1000</f>
        <v>7.7737549999999995</v>
      </c>
      <c r="M64" s="13">
        <f t="shared" si="0"/>
        <v>1174.9060399999998</v>
      </c>
    </row>
    <row r="65" spans="1:13" x14ac:dyDescent="0.2">
      <c r="A65" s="13" t="str">
        <f t="shared" si="1"/>
        <v>2024-priser (mio. kr.)</v>
      </c>
      <c r="B65" s="13" t="str">
        <f t="shared" si="1"/>
        <v>I alt (netto)</v>
      </c>
      <c r="C65" s="13" t="str">
        <f t="shared" si="1"/>
        <v>1 Driftskonti</v>
      </c>
      <c r="D65" s="18" t="str">
        <f t="shared" si="1"/>
        <v>2023</v>
      </c>
      <c r="E65" s="3">
        <v>563</v>
      </c>
      <c r="F65" s="4" t="s">
        <v>64</v>
      </c>
      <c r="G65" s="16">
        <f>(Dataark7a!G65*Dataark9!$F$58)/1000</f>
        <v>12.766764999999999</v>
      </c>
      <c r="H65" s="16">
        <f>(Dataark7a!H65*Dataark9!$F$58)/1000</f>
        <v>30.530719999999999</v>
      </c>
      <c r="I65" s="16">
        <f>(Dataark7a!I65*Dataark9!$F$58)/1000</f>
        <v>6.0024799999999994</v>
      </c>
      <c r="J65" s="16">
        <f>(Dataark7a!J65*Dataark9!$F$58)/1000</f>
        <v>5.1372199999999992</v>
      </c>
      <c r="K65" s="16">
        <f>(Dataark7a!K65*Dataark9!$F$58)/1000</f>
        <v>3.3210099999999998</v>
      </c>
      <c r="L65" s="16">
        <f>(Dataark7a!L65*Dataark9!$F$58)/1000</f>
        <v>0.10658999999999999</v>
      </c>
      <c r="M65" s="13">
        <f t="shared" si="0"/>
        <v>57.864784999999991</v>
      </c>
    </row>
    <row r="66" spans="1:13" x14ac:dyDescent="0.2">
      <c r="A66" s="13" t="str">
        <f t="shared" si="1"/>
        <v>2024-priser (mio. kr.)</v>
      </c>
      <c r="B66" s="13" t="str">
        <f t="shared" si="1"/>
        <v>I alt (netto)</v>
      </c>
      <c r="C66" s="13" t="str">
        <f t="shared" si="1"/>
        <v>1 Driftskonti</v>
      </c>
      <c r="D66" s="18" t="str">
        <f t="shared" si="1"/>
        <v>2023</v>
      </c>
      <c r="E66" s="3">
        <v>573</v>
      </c>
      <c r="F66" s="4" t="s">
        <v>70</v>
      </c>
      <c r="G66" s="16">
        <f>(Dataark7a!G66*Dataark9!$F$58)/1000</f>
        <v>123.56915999999998</v>
      </c>
      <c r="H66" s="16">
        <f>(Dataark7a!H66*Dataark9!$F$58)/1000</f>
        <v>274.80678499999999</v>
      </c>
      <c r="I66" s="16">
        <f>(Dataark7a!I66*Dataark9!$F$58)/1000</f>
        <v>52.291799999999995</v>
      </c>
      <c r="J66" s="16">
        <f>(Dataark7a!J66*Dataark9!$F$58)/1000</f>
        <v>22.669184999999999</v>
      </c>
      <c r="K66" s="16">
        <f>(Dataark7a!K66*Dataark9!$F$58)/1000</f>
        <v>30.914234999999998</v>
      </c>
      <c r="L66" s="16">
        <f>(Dataark7a!L66*Dataark9!$F$58)/1000</f>
        <v>2.7870149999999998</v>
      </c>
      <c r="M66" s="13">
        <f t="shared" si="0"/>
        <v>507.03817999999995</v>
      </c>
    </row>
    <row r="67" spans="1:13" x14ac:dyDescent="0.2">
      <c r="A67" s="13" t="str">
        <f t="shared" si="1"/>
        <v>2024-priser (mio. kr.)</v>
      </c>
      <c r="B67" s="13" t="str">
        <f t="shared" si="1"/>
        <v>I alt (netto)</v>
      </c>
      <c r="C67" s="13" t="str">
        <f t="shared" si="1"/>
        <v>1 Driftskonti</v>
      </c>
      <c r="D67" s="18" t="str">
        <f t="shared" si="1"/>
        <v>2023</v>
      </c>
      <c r="E67" s="3">
        <v>575</v>
      </c>
      <c r="F67" s="4" t="s">
        <v>71</v>
      </c>
      <c r="G67" s="16">
        <f>(Dataark7a!G67*Dataark9!$F$58)/1000</f>
        <v>136.66509999999997</v>
      </c>
      <c r="H67" s="16">
        <f>(Dataark7a!H67*Dataark9!$F$58)/1000</f>
        <v>177.67925999999997</v>
      </c>
      <c r="I67" s="16">
        <f>(Dataark7a!I67*Dataark9!$F$58)/1000</f>
        <v>44.328899999999997</v>
      </c>
      <c r="J67" s="16">
        <f>(Dataark7a!J67*Dataark9!$F$58)/1000</f>
        <v>45.884904999999996</v>
      </c>
      <c r="K67" s="16">
        <f>(Dataark7a!K67*Dataark9!$F$58)/1000</f>
        <v>27.160594999999997</v>
      </c>
      <c r="L67" s="16">
        <f>(Dataark7a!L67*Dataark9!$F$58)/1000</f>
        <v>1.8402449999999999</v>
      </c>
      <c r="M67" s="13">
        <f t="shared" si="0"/>
        <v>433.5590049999999</v>
      </c>
    </row>
    <row r="68" spans="1:13" x14ac:dyDescent="0.2">
      <c r="A68" s="13" t="str">
        <f t="shared" si="1"/>
        <v>2024-priser (mio. kr.)</v>
      </c>
      <c r="B68" s="13" t="str">
        <f t="shared" si="1"/>
        <v>I alt (netto)</v>
      </c>
      <c r="C68" s="13" t="str">
        <f t="shared" si="1"/>
        <v>1 Driftskonti</v>
      </c>
      <c r="D68" s="18" t="str">
        <f t="shared" si="1"/>
        <v>2023</v>
      </c>
      <c r="E68" s="3">
        <v>580</v>
      </c>
      <c r="F68" s="4" t="s">
        <v>73</v>
      </c>
      <c r="G68" s="16">
        <f>(Dataark7a!G68*Dataark9!$F$58)/1000</f>
        <v>181.27092499999998</v>
      </c>
      <c r="H68" s="16">
        <f>(Dataark7a!H68*Dataark9!$F$58)/1000</f>
        <v>294.28767499999998</v>
      </c>
      <c r="I68" s="16">
        <f>(Dataark7a!I68*Dataark9!$F$58)/1000</f>
        <v>109.75635</v>
      </c>
      <c r="J68" s="16">
        <f>(Dataark7a!J68*Dataark9!$F$58)/1000</f>
        <v>4.8164049999999996</v>
      </c>
      <c r="K68" s="16">
        <f>(Dataark7a!K68*Dataark9!$F$58)/1000</f>
        <v>48.887189999999997</v>
      </c>
      <c r="L68" s="16">
        <f>(Dataark7a!L68*Dataark9!$F$58)/1000</f>
        <v>2.6542999999999997</v>
      </c>
      <c r="M68" s="13">
        <f t="shared" si="0"/>
        <v>641.67284500000005</v>
      </c>
    </row>
    <row r="69" spans="1:13" x14ac:dyDescent="0.2">
      <c r="A69" s="13" t="str">
        <f t="shared" si="1"/>
        <v>2024-priser (mio. kr.)</v>
      </c>
      <c r="B69" s="13" t="str">
        <f t="shared" si="1"/>
        <v>I alt (netto)</v>
      </c>
      <c r="C69" s="13" t="str">
        <f t="shared" si="1"/>
        <v>1 Driftskonti</v>
      </c>
      <c r="D69" s="18" t="str">
        <f t="shared" ref="D69:D101" si="2">D68</f>
        <v>2023</v>
      </c>
      <c r="E69" s="3">
        <v>607</v>
      </c>
      <c r="F69" s="4" t="s">
        <v>65</v>
      </c>
      <c r="G69" s="16">
        <f>(Dataark7a!G69*Dataark9!$F$58)/1000</f>
        <v>156.97781000000001</v>
      </c>
      <c r="H69" s="16">
        <f>(Dataark7a!H69*Dataark9!$F$58)/1000</f>
        <v>257.87255999999996</v>
      </c>
      <c r="I69" s="16">
        <f>(Dataark7a!I69*Dataark9!$F$58)/1000</f>
        <v>85.820625000000007</v>
      </c>
      <c r="J69" s="16">
        <f>(Dataark7a!J69*Dataark9!$F$58)/1000</f>
        <v>36.941794999999999</v>
      </c>
      <c r="K69" s="16">
        <f>(Dataark7a!K69*Dataark9!$F$58)/1000</f>
        <v>16.686559999999997</v>
      </c>
      <c r="L69" s="16">
        <f>(Dataark7a!L69*Dataark9!$F$58)/1000</f>
        <v>3.0033300000000001</v>
      </c>
      <c r="M69" s="13">
        <f t="shared" ref="M69:M101" si="3">SUM(G69:L69)</f>
        <v>557.30268000000001</v>
      </c>
    </row>
    <row r="70" spans="1:13" x14ac:dyDescent="0.2">
      <c r="A70" s="13" t="str">
        <f t="shared" ref="A70:C101" si="4">A69</f>
        <v>2024-priser (mio. kr.)</v>
      </c>
      <c r="B70" s="13" t="str">
        <f t="shared" si="4"/>
        <v>I alt (netto)</v>
      </c>
      <c r="C70" s="13" t="str">
        <f t="shared" si="4"/>
        <v>1 Driftskonti</v>
      </c>
      <c r="D70" s="18" t="str">
        <f t="shared" si="2"/>
        <v>2023</v>
      </c>
      <c r="E70" s="3">
        <v>615</v>
      </c>
      <c r="F70" s="4" t="s">
        <v>76</v>
      </c>
      <c r="G70" s="16">
        <f>(Dataark7a!G70*Dataark9!$F$58)/1000</f>
        <v>188.78551999999999</v>
      </c>
      <c r="H70" s="16">
        <f>(Dataark7a!H70*Dataark9!$F$58)/1000</f>
        <v>408.09444499999995</v>
      </c>
      <c r="I70" s="16">
        <f>(Dataark7a!I70*Dataark9!$F$58)/1000</f>
        <v>139.2567</v>
      </c>
      <c r="J70" s="16">
        <f>(Dataark7a!J70*Dataark9!$F$58)/1000</f>
        <v>22.714119999999998</v>
      </c>
      <c r="K70" s="16">
        <f>(Dataark7a!K70*Dataark9!$F$58)/1000</f>
        <v>49.658399999999993</v>
      </c>
      <c r="L70" s="16">
        <f>(Dataark7a!L70*Dataark9!$F$58)/1000</f>
        <v>2.3616999999999999</v>
      </c>
      <c r="M70" s="13">
        <f t="shared" si="3"/>
        <v>810.87088500000004</v>
      </c>
    </row>
    <row r="71" spans="1:13" x14ac:dyDescent="0.2">
      <c r="A71" s="13" t="str">
        <f t="shared" si="4"/>
        <v>2024-priser (mio. kr.)</v>
      </c>
      <c r="B71" s="13" t="str">
        <f t="shared" si="4"/>
        <v>I alt (netto)</v>
      </c>
      <c r="C71" s="13" t="str">
        <f t="shared" si="4"/>
        <v>1 Driftskonti</v>
      </c>
      <c r="D71" s="18" t="str">
        <f t="shared" si="2"/>
        <v>2023</v>
      </c>
      <c r="E71" s="3">
        <v>621</v>
      </c>
      <c r="F71" s="4" t="s">
        <v>67</v>
      </c>
      <c r="G71" s="16">
        <f>(Dataark7a!G71*Dataark9!$F$58)/1000</f>
        <v>212.8038</v>
      </c>
      <c r="H71" s="16">
        <f>(Dataark7a!H71*Dataark9!$F$58)/1000</f>
        <v>376.88761</v>
      </c>
      <c r="I71" s="16">
        <f>(Dataark7a!I71*Dataark9!$F$58)/1000</f>
        <v>154.80316499999998</v>
      </c>
      <c r="J71" s="16">
        <f>(Dataark7a!J71*Dataark9!$F$58)/1000</f>
        <v>50.653239999999997</v>
      </c>
      <c r="K71" s="16">
        <f>(Dataark7a!K71*Dataark9!$F$58)/1000</f>
        <v>32.775379999999998</v>
      </c>
      <c r="L71" s="16">
        <f>(Dataark7a!L71*Dataark9!$F$58)/1000</f>
        <v>1.838155</v>
      </c>
      <c r="M71" s="13">
        <f t="shared" si="3"/>
        <v>829.76134999999999</v>
      </c>
    </row>
    <row r="72" spans="1:13" x14ac:dyDescent="0.2">
      <c r="A72" s="13" t="str">
        <f t="shared" si="4"/>
        <v>2024-priser (mio. kr.)</v>
      </c>
      <c r="B72" s="13" t="str">
        <f t="shared" si="4"/>
        <v>I alt (netto)</v>
      </c>
      <c r="C72" s="13" t="str">
        <f t="shared" si="4"/>
        <v>1 Driftskonti</v>
      </c>
      <c r="D72" s="18" t="str">
        <f t="shared" si="2"/>
        <v>2023</v>
      </c>
      <c r="E72" s="3">
        <v>630</v>
      </c>
      <c r="F72" s="4" t="s">
        <v>72</v>
      </c>
      <c r="G72" s="16">
        <f>(Dataark7a!G72*Dataark9!$F$58)/1000</f>
        <v>230.51759499999997</v>
      </c>
      <c r="H72" s="16">
        <f>(Dataark7a!H72*Dataark9!$F$58)/1000</f>
        <v>415.99359999999996</v>
      </c>
      <c r="I72" s="16">
        <f>(Dataark7a!I72*Dataark9!$F$58)/1000</f>
        <v>169.43002999999999</v>
      </c>
      <c r="J72" s="16">
        <f>(Dataark7a!J72*Dataark9!$F$58)/1000</f>
        <v>62.895414999999993</v>
      </c>
      <c r="K72" s="16">
        <f>(Dataark7a!K72*Dataark9!$F$58)/1000</f>
        <v>33.597794999999998</v>
      </c>
      <c r="L72" s="16">
        <f>(Dataark7a!L72*Dataark9!$F$58)/1000</f>
        <v>5.5938849999999993</v>
      </c>
      <c r="M72" s="13">
        <f t="shared" si="3"/>
        <v>918.02831999999989</v>
      </c>
    </row>
    <row r="73" spans="1:13" x14ac:dyDescent="0.2">
      <c r="A73" s="13" t="str">
        <f t="shared" si="4"/>
        <v>2024-priser (mio. kr.)</v>
      </c>
      <c r="B73" s="13" t="str">
        <f t="shared" si="4"/>
        <v>I alt (netto)</v>
      </c>
      <c r="C73" s="13" t="str">
        <f t="shared" si="4"/>
        <v>1 Driftskonti</v>
      </c>
      <c r="D73" s="18" t="str">
        <f t="shared" si="2"/>
        <v>2023</v>
      </c>
      <c r="E73" s="3">
        <v>657</v>
      </c>
      <c r="F73" s="4" t="s">
        <v>85</v>
      </c>
      <c r="G73" s="16">
        <f>(Dataark7a!G73*Dataark9!$F$58)/1000</f>
        <v>155.41762499999999</v>
      </c>
      <c r="H73" s="16">
        <f>(Dataark7a!H73*Dataark9!$F$58)/1000</f>
        <v>354.63433499999996</v>
      </c>
      <c r="I73" s="16">
        <f>(Dataark7a!I73*Dataark9!$F$58)/1000</f>
        <v>92.025834999999987</v>
      </c>
      <c r="J73" s="16">
        <f>(Dataark7a!J73*Dataark9!$F$58)/1000</f>
        <v>104.52298999999999</v>
      </c>
      <c r="K73" s="16">
        <f>(Dataark7a!K73*Dataark9!$F$58)/1000</f>
        <v>27.072814999999999</v>
      </c>
      <c r="L73" s="16">
        <f>(Dataark7a!L73*Dataark9!$F$58)/1000</f>
        <v>3.4631299999999996</v>
      </c>
      <c r="M73" s="13">
        <f t="shared" si="3"/>
        <v>737.13672999999983</v>
      </c>
    </row>
    <row r="74" spans="1:13" x14ac:dyDescent="0.2">
      <c r="A74" s="13" t="str">
        <f t="shared" si="4"/>
        <v>2024-priser (mio. kr.)</v>
      </c>
      <c r="B74" s="13" t="str">
        <f t="shared" si="4"/>
        <v>I alt (netto)</v>
      </c>
      <c r="C74" s="13" t="str">
        <f t="shared" si="4"/>
        <v>1 Driftskonti</v>
      </c>
      <c r="D74" s="18" t="str">
        <f t="shared" si="2"/>
        <v>2023</v>
      </c>
      <c r="E74" s="3">
        <v>661</v>
      </c>
      <c r="F74" s="4" t="s">
        <v>86</v>
      </c>
      <c r="G74" s="16">
        <f>(Dataark7a!G74*Dataark9!$F$58)/1000</f>
        <v>117.64087499999998</v>
      </c>
      <c r="H74" s="16">
        <f>(Dataark7a!H74*Dataark9!$F$58)/1000</f>
        <v>273.94256999999999</v>
      </c>
      <c r="I74" s="16">
        <f>(Dataark7a!I74*Dataark9!$F$58)/1000</f>
        <v>59.612024999999996</v>
      </c>
      <c r="J74" s="16">
        <f>(Dataark7a!J74*Dataark9!$F$58)/1000</f>
        <v>13.475275</v>
      </c>
      <c r="K74" s="16">
        <f>(Dataark7a!K74*Dataark9!$F$58)/1000</f>
        <v>21.357710000000001</v>
      </c>
      <c r="L74" s="16">
        <f>(Dataark7a!L74*Dataark9!$F$58)/1000</f>
        <v>3.1214149999999998</v>
      </c>
      <c r="M74" s="13">
        <f t="shared" si="3"/>
        <v>489.14987000000002</v>
      </c>
    </row>
    <row r="75" spans="1:13" x14ac:dyDescent="0.2">
      <c r="A75" s="13" t="str">
        <f t="shared" si="4"/>
        <v>2024-priser (mio. kr.)</v>
      </c>
      <c r="B75" s="13" t="str">
        <f t="shared" si="4"/>
        <v>I alt (netto)</v>
      </c>
      <c r="C75" s="13" t="str">
        <f t="shared" si="4"/>
        <v>1 Driftskonti</v>
      </c>
      <c r="D75" s="18" t="str">
        <f t="shared" si="2"/>
        <v>2023</v>
      </c>
      <c r="E75" s="3">
        <v>665</v>
      </c>
      <c r="F75" s="4" t="s">
        <v>88</v>
      </c>
      <c r="G75" s="16">
        <f>(Dataark7a!G75*Dataark9!$F$58)/1000</f>
        <v>50.898814999999992</v>
      </c>
      <c r="H75" s="16">
        <f>(Dataark7a!H75*Dataark9!$F$58)/1000</f>
        <v>105.22314</v>
      </c>
      <c r="I75" s="16">
        <f>(Dataark7a!I75*Dataark9!$F$58)/1000</f>
        <v>32.745075</v>
      </c>
      <c r="J75" s="16">
        <f>(Dataark7a!J75*Dataark9!$F$58)/1000</f>
        <v>12.186789999999998</v>
      </c>
      <c r="K75" s="16">
        <f>(Dataark7a!K75*Dataark9!$F$58)/1000</f>
        <v>6.3274749999999997</v>
      </c>
      <c r="L75" s="16">
        <f>(Dataark7a!L75*Dataark9!$F$58)/1000</f>
        <v>1.5455549999999998</v>
      </c>
      <c r="M75" s="13">
        <f t="shared" si="3"/>
        <v>208.92685</v>
      </c>
    </row>
    <row r="76" spans="1:13" x14ac:dyDescent="0.2">
      <c r="A76" s="13" t="str">
        <f t="shared" si="4"/>
        <v>2024-priser (mio. kr.)</v>
      </c>
      <c r="B76" s="13" t="str">
        <f t="shared" si="4"/>
        <v>I alt (netto)</v>
      </c>
      <c r="C76" s="13" t="str">
        <f t="shared" si="4"/>
        <v>1 Driftskonti</v>
      </c>
      <c r="D76" s="18" t="str">
        <f t="shared" si="2"/>
        <v>2023</v>
      </c>
      <c r="E76" s="3">
        <v>671</v>
      </c>
      <c r="F76" s="4" t="s">
        <v>91</v>
      </c>
      <c r="G76" s="16">
        <f>(Dataark7a!G76*Dataark9!$F$58)/1000</f>
        <v>63.696929999999995</v>
      </c>
      <c r="H76" s="16">
        <f>(Dataark7a!H76*Dataark9!$F$58)/1000</f>
        <v>109.49718999999999</v>
      </c>
      <c r="I76" s="16">
        <f>(Dataark7a!I76*Dataark9!$F$58)/1000</f>
        <v>34.050280000000001</v>
      </c>
      <c r="J76" s="16">
        <f>(Dataark7a!J76*Dataark9!$F$58)/1000</f>
        <v>10.690349999999999</v>
      </c>
      <c r="K76" s="16">
        <f>(Dataark7a!K76*Dataark9!$F$58)/1000</f>
        <v>7.9587199999999996</v>
      </c>
      <c r="L76" s="16">
        <f>(Dataark7a!L76*Dataark9!$F$58)/1000</f>
        <v>0.23512499999999997</v>
      </c>
      <c r="M76" s="13">
        <f t="shared" si="3"/>
        <v>226.12859499999999</v>
      </c>
    </row>
    <row r="77" spans="1:13" x14ac:dyDescent="0.2">
      <c r="A77" s="13" t="str">
        <f t="shared" si="4"/>
        <v>2024-priser (mio. kr.)</v>
      </c>
      <c r="B77" s="13" t="str">
        <f t="shared" si="4"/>
        <v>I alt (netto)</v>
      </c>
      <c r="C77" s="13" t="str">
        <f t="shared" si="4"/>
        <v>1 Driftskonti</v>
      </c>
      <c r="D77" s="18" t="str">
        <f t="shared" si="2"/>
        <v>2023</v>
      </c>
      <c r="E77" s="3">
        <v>706</v>
      </c>
      <c r="F77" s="4" t="s">
        <v>83</v>
      </c>
      <c r="G77" s="16">
        <f>(Dataark7a!G77*Dataark9!$F$58)/1000</f>
        <v>180.17472000000001</v>
      </c>
      <c r="H77" s="16">
        <f>(Dataark7a!H77*Dataark9!$F$58)/1000</f>
        <v>172.98616499999997</v>
      </c>
      <c r="I77" s="16">
        <f>(Dataark7a!I77*Dataark9!$F$58)/1000</f>
        <v>53.795554999999993</v>
      </c>
      <c r="J77" s="16">
        <f>(Dataark7a!J77*Dataark9!$F$58)/1000</f>
        <v>10.458359999999999</v>
      </c>
      <c r="K77" s="16">
        <f>(Dataark7a!K77*Dataark9!$F$58)/1000</f>
        <v>14.663439999999998</v>
      </c>
      <c r="L77" s="16">
        <f>(Dataark7a!L77*Dataark9!$F$58)/1000</f>
        <v>2.81941</v>
      </c>
      <c r="M77" s="13">
        <f t="shared" si="3"/>
        <v>434.89765</v>
      </c>
    </row>
    <row r="78" spans="1:13" x14ac:dyDescent="0.2">
      <c r="A78" s="13" t="str">
        <f t="shared" si="4"/>
        <v>2024-priser (mio. kr.)</v>
      </c>
      <c r="B78" s="13" t="str">
        <f t="shared" si="4"/>
        <v>I alt (netto)</v>
      </c>
      <c r="C78" s="13" t="str">
        <f t="shared" si="4"/>
        <v>1 Driftskonti</v>
      </c>
      <c r="D78" s="18" t="str">
        <f t="shared" si="2"/>
        <v>2023</v>
      </c>
      <c r="E78" s="3">
        <v>707</v>
      </c>
      <c r="F78" s="4" t="s">
        <v>77</v>
      </c>
      <c r="G78" s="16">
        <f>(Dataark7a!G78*Dataark9!$F$58)/1000</f>
        <v>116.14547999999999</v>
      </c>
      <c r="H78" s="16">
        <f>(Dataark7a!H78*Dataark9!$F$58)/1000</f>
        <v>237.76362499999996</v>
      </c>
      <c r="I78" s="16">
        <f>(Dataark7a!I78*Dataark9!$F$58)/1000</f>
        <v>48.732529999999997</v>
      </c>
      <c r="J78" s="16">
        <f>(Dataark7a!J78*Dataark9!$F$58)/1000</f>
        <v>18.110894999999999</v>
      </c>
      <c r="K78" s="16">
        <f>(Dataark7a!K78*Dataark9!$F$58)/1000</f>
        <v>16.568474999999999</v>
      </c>
      <c r="L78" s="16">
        <f>(Dataark7a!L78*Dataark9!$F$58)/1000</f>
        <v>2.9051</v>
      </c>
      <c r="M78" s="13">
        <f t="shared" si="3"/>
        <v>440.22610499999996</v>
      </c>
    </row>
    <row r="79" spans="1:13" x14ac:dyDescent="0.2">
      <c r="A79" s="13" t="str">
        <f t="shared" si="4"/>
        <v>2024-priser (mio. kr.)</v>
      </c>
      <c r="B79" s="13" t="str">
        <f t="shared" si="4"/>
        <v>I alt (netto)</v>
      </c>
      <c r="C79" s="13" t="str">
        <f t="shared" si="4"/>
        <v>1 Driftskonti</v>
      </c>
      <c r="D79" s="18" t="str">
        <f t="shared" si="2"/>
        <v>2023</v>
      </c>
      <c r="E79" s="3">
        <v>710</v>
      </c>
      <c r="F79" s="4" t="s">
        <v>74</v>
      </c>
      <c r="G79" s="16">
        <f>(Dataark7a!G79*Dataark9!$F$58)/1000</f>
        <v>73.488579999999999</v>
      </c>
      <c r="H79" s="16">
        <f>(Dataark7a!H79*Dataark9!$F$58)/1000</f>
        <v>180.75991999999999</v>
      </c>
      <c r="I79" s="16">
        <f>(Dataark7a!I79*Dataark9!$F$58)/1000</f>
        <v>73.772819999999996</v>
      </c>
      <c r="J79" s="16">
        <f>(Dataark7a!J79*Dataark9!$F$58)/1000</f>
        <v>28.067654999999998</v>
      </c>
      <c r="K79" s="16">
        <f>(Dataark7a!K79*Dataark9!$F$58)/1000</f>
        <v>16.148384999999998</v>
      </c>
      <c r="L79" s="16">
        <f>(Dataark7a!L79*Dataark9!$F$58)/1000</f>
        <v>2.6626599999999998</v>
      </c>
      <c r="M79" s="13">
        <f t="shared" si="3"/>
        <v>374.90001999999998</v>
      </c>
    </row>
    <row r="80" spans="1:13" x14ac:dyDescent="0.2">
      <c r="A80" s="13" t="str">
        <f t="shared" si="4"/>
        <v>2024-priser (mio. kr.)</v>
      </c>
      <c r="B80" s="13" t="str">
        <f t="shared" si="4"/>
        <v>I alt (netto)</v>
      </c>
      <c r="C80" s="13" t="str">
        <f t="shared" si="4"/>
        <v>1 Driftskonti</v>
      </c>
      <c r="D80" s="18" t="str">
        <f t="shared" si="2"/>
        <v>2023</v>
      </c>
      <c r="E80" s="3">
        <v>727</v>
      </c>
      <c r="F80" s="4" t="s">
        <v>78</v>
      </c>
      <c r="G80" s="16">
        <f>(Dataark7a!G80*Dataark9!$F$58)/1000</f>
        <v>52.833109999999991</v>
      </c>
      <c r="H80" s="16">
        <f>(Dataark7a!H80*Dataark9!$F$58)/1000</f>
        <v>119.23658999999999</v>
      </c>
      <c r="I80" s="16">
        <f>(Dataark7a!I80*Dataark9!$F$58)/1000</f>
        <v>32.214214999999996</v>
      </c>
      <c r="J80" s="16">
        <f>(Dataark7a!J80*Dataark9!$F$58)/1000</f>
        <v>15.979094999999999</v>
      </c>
      <c r="K80" s="16">
        <f>(Dataark7a!K80*Dataark9!$F$58)/1000</f>
        <v>11.270325</v>
      </c>
      <c r="L80" s="16">
        <f>(Dataark7a!L80*Dataark9!$F$58)/1000</f>
        <v>1.0136499999999999</v>
      </c>
      <c r="M80" s="13">
        <f t="shared" si="3"/>
        <v>232.54698499999998</v>
      </c>
    </row>
    <row r="81" spans="1:13" x14ac:dyDescent="0.2">
      <c r="A81" s="13" t="str">
        <f t="shared" si="4"/>
        <v>2024-priser (mio. kr.)</v>
      </c>
      <c r="B81" s="13" t="str">
        <f t="shared" si="4"/>
        <v>I alt (netto)</v>
      </c>
      <c r="C81" s="13" t="str">
        <f t="shared" si="4"/>
        <v>1 Driftskonti</v>
      </c>
      <c r="D81" s="18" t="str">
        <f t="shared" si="2"/>
        <v>2023</v>
      </c>
      <c r="E81" s="3">
        <v>730</v>
      </c>
      <c r="F81" s="4" t="s">
        <v>79</v>
      </c>
      <c r="G81" s="16">
        <f>(Dataark7a!G81*Dataark9!$F$58)/1000</f>
        <v>200.65253999999999</v>
      </c>
      <c r="H81" s="16">
        <f>(Dataark7a!H81*Dataark9!$F$58)/1000</f>
        <v>642.763825</v>
      </c>
      <c r="I81" s="16">
        <f>(Dataark7a!I81*Dataark9!$F$58)/1000</f>
        <v>149.88957499999998</v>
      </c>
      <c r="J81" s="16">
        <f>(Dataark7a!J81*Dataark9!$F$58)/1000</f>
        <v>16.382465</v>
      </c>
      <c r="K81" s="16">
        <f>(Dataark7a!K81*Dataark9!$F$58)/1000</f>
        <v>52.375399999999992</v>
      </c>
      <c r="L81" s="16">
        <f>(Dataark7a!L81*Dataark9!$F$58)/1000</f>
        <v>7.5616199999999996</v>
      </c>
      <c r="M81" s="13">
        <f t="shared" si="3"/>
        <v>1069.625425</v>
      </c>
    </row>
    <row r="82" spans="1:13" x14ac:dyDescent="0.2">
      <c r="A82" s="13" t="str">
        <f t="shared" si="4"/>
        <v>2024-priser (mio. kr.)</v>
      </c>
      <c r="B82" s="13" t="str">
        <f t="shared" si="4"/>
        <v>I alt (netto)</v>
      </c>
      <c r="C82" s="13" t="str">
        <f t="shared" si="4"/>
        <v>1 Driftskonti</v>
      </c>
      <c r="D82" s="18" t="str">
        <f t="shared" si="2"/>
        <v>2023</v>
      </c>
      <c r="E82" s="3">
        <v>740</v>
      </c>
      <c r="F82" s="4" t="s">
        <v>81</v>
      </c>
      <c r="G82" s="16">
        <f>(Dataark7a!G82*Dataark9!$F$58)/1000</f>
        <v>187.88681999999997</v>
      </c>
      <c r="H82" s="16">
        <f>(Dataark7a!H82*Dataark9!$F$58)/1000</f>
        <v>385.92685999999998</v>
      </c>
      <c r="I82" s="16">
        <f>(Dataark7a!I82*Dataark9!$F$58)/1000</f>
        <v>129.28739999999999</v>
      </c>
      <c r="J82" s="16">
        <f>(Dataark7a!J82*Dataark9!$F$58)/1000</f>
        <v>94.146140000000003</v>
      </c>
      <c r="K82" s="16">
        <f>(Dataark7a!K82*Dataark9!$F$58)/1000</f>
        <v>32.128524999999996</v>
      </c>
      <c r="L82" s="16">
        <f>(Dataark7a!L82*Dataark9!$F$58)/1000</f>
        <v>4.5530649999999993</v>
      </c>
      <c r="M82" s="13">
        <f t="shared" si="3"/>
        <v>833.92880999999988</v>
      </c>
    </row>
    <row r="83" spans="1:13" x14ac:dyDescent="0.2">
      <c r="A83" s="13" t="str">
        <f t="shared" si="4"/>
        <v>2024-priser (mio. kr.)</v>
      </c>
      <c r="B83" s="13" t="str">
        <f t="shared" si="4"/>
        <v>I alt (netto)</v>
      </c>
      <c r="C83" s="13" t="str">
        <f t="shared" si="4"/>
        <v>1 Driftskonti</v>
      </c>
      <c r="D83" s="18" t="str">
        <f t="shared" si="2"/>
        <v>2023</v>
      </c>
      <c r="E83" s="3">
        <v>741</v>
      </c>
      <c r="F83" s="4" t="s">
        <v>80</v>
      </c>
      <c r="G83" s="16">
        <f>(Dataark7a!G83*Dataark9!$F$58)/1000</f>
        <v>17.144269999999999</v>
      </c>
      <c r="H83" s="16">
        <f>(Dataark7a!H83*Dataark9!$F$58)/1000</f>
        <v>37.115265000000001</v>
      </c>
      <c r="I83" s="16">
        <f>(Dataark7a!I83*Dataark9!$F$58)/1000</f>
        <v>9.2440699999999989</v>
      </c>
      <c r="J83" s="16">
        <f>(Dataark7a!J83*Dataark9!$F$58)/1000</f>
        <v>9.4050000000000002E-3</v>
      </c>
      <c r="K83" s="16">
        <f>(Dataark7a!K83*Dataark9!$F$58)/1000</f>
        <v>3.5488199999999996</v>
      </c>
      <c r="L83" s="16">
        <f>(Dataark7a!L83*Dataark9!$F$58)/1000</f>
        <v>0.13062499999999999</v>
      </c>
      <c r="M83" s="13">
        <f t="shared" si="3"/>
        <v>67.192454999999995</v>
      </c>
    </row>
    <row r="84" spans="1:13" x14ac:dyDescent="0.2">
      <c r="A84" s="13" t="str">
        <f t="shared" si="4"/>
        <v>2024-priser (mio. kr.)</v>
      </c>
      <c r="B84" s="13" t="str">
        <f t="shared" si="4"/>
        <v>I alt (netto)</v>
      </c>
      <c r="C84" s="13" t="str">
        <f t="shared" si="4"/>
        <v>1 Driftskonti</v>
      </c>
      <c r="D84" s="18" t="str">
        <f t="shared" si="2"/>
        <v>2023</v>
      </c>
      <c r="E84" s="3">
        <v>746</v>
      </c>
      <c r="F84" s="4" t="s">
        <v>82</v>
      </c>
      <c r="G84" s="16">
        <f>(Dataark7a!G84*Dataark9!$F$58)/1000</f>
        <v>98.037719999999993</v>
      </c>
      <c r="H84" s="16">
        <f>(Dataark7a!H84*Dataark9!$F$58)/1000</f>
        <v>296.45813999999996</v>
      </c>
      <c r="I84" s="16">
        <f>(Dataark7a!I84*Dataark9!$F$58)/1000</f>
        <v>69.707769999999996</v>
      </c>
      <c r="J84" s="16">
        <f>(Dataark7a!J84*Dataark9!$F$58)/1000</f>
        <v>7.1937799999999994</v>
      </c>
      <c r="K84" s="16">
        <f>(Dataark7a!K84*Dataark9!$F$58)/1000</f>
        <v>16.984385</v>
      </c>
      <c r="L84" s="16">
        <f>(Dataark7a!L84*Dataark9!$F$58)/1000</f>
        <v>3.7055699999999998</v>
      </c>
      <c r="M84" s="13">
        <f t="shared" si="3"/>
        <v>492.08736499999992</v>
      </c>
    </row>
    <row r="85" spans="1:13" x14ac:dyDescent="0.2">
      <c r="A85" s="13" t="str">
        <f t="shared" si="4"/>
        <v>2024-priser (mio. kr.)</v>
      </c>
      <c r="B85" s="13" t="str">
        <f t="shared" si="4"/>
        <v>I alt (netto)</v>
      </c>
      <c r="C85" s="13" t="str">
        <f t="shared" si="4"/>
        <v>1 Driftskonti</v>
      </c>
      <c r="D85" s="18" t="str">
        <f t="shared" si="2"/>
        <v>2023</v>
      </c>
      <c r="E85" s="3">
        <v>751</v>
      </c>
      <c r="F85" s="4" t="s">
        <v>84</v>
      </c>
      <c r="G85" s="16">
        <f>(Dataark7a!G85*Dataark9!$F$58)/1000</f>
        <v>613.55816499999992</v>
      </c>
      <c r="H85" s="16">
        <f>(Dataark7a!H85*Dataark9!$F$58)/1000</f>
        <v>1295.0779050000001</v>
      </c>
      <c r="I85" s="16">
        <f>(Dataark7a!I85*Dataark9!$F$58)/1000</f>
        <v>257.46292</v>
      </c>
      <c r="J85" s="16">
        <f>(Dataark7a!J85*Dataark9!$F$58)/1000</f>
        <v>158.575615</v>
      </c>
      <c r="K85" s="16">
        <f>(Dataark7a!K85*Dataark9!$F$58)/1000</f>
        <v>93.570344999999989</v>
      </c>
      <c r="L85" s="16">
        <f>(Dataark7a!L85*Dataark9!$F$58)/1000</f>
        <v>8.0882999999999985</v>
      </c>
      <c r="M85" s="13">
        <f t="shared" si="3"/>
        <v>2426.3332500000001</v>
      </c>
    </row>
    <row r="86" spans="1:13" x14ac:dyDescent="0.2">
      <c r="A86" s="13" t="str">
        <f t="shared" si="4"/>
        <v>2024-priser (mio. kr.)</v>
      </c>
      <c r="B86" s="13" t="str">
        <f t="shared" si="4"/>
        <v>I alt (netto)</v>
      </c>
      <c r="C86" s="13" t="str">
        <f t="shared" si="4"/>
        <v>1 Driftskonti</v>
      </c>
      <c r="D86" s="18" t="str">
        <f t="shared" si="2"/>
        <v>2023</v>
      </c>
      <c r="E86" s="3">
        <v>756</v>
      </c>
      <c r="F86" s="4" t="s">
        <v>87</v>
      </c>
      <c r="G86" s="16">
        <f>(Dataark7a!G86*Dataark9!$F$58)/1000</f>
        <v>109.80128499999999</v>
      </c>
      <c r="H86" s="16">
        <f>(Dataark7a!H86*Dataark9!$F$58)/1000</f>
        <v>181.47051999999999</v>
      </c>
      <c r="I86" s="16">
        <f>(Dataark7a!I86*Dataark9!$F$58)/1000</f>
        <v>43.871189999999999</v>
      </c>
      <c r="J86" s="16">
        <f>(Dataark7a!J86*Dataark9!$F$58)/1000</f>
        <v>38.748599999999996</v>
      </c>
      <c r="K86" s="16">
        <f>(Dataark7a!K86*Dataark9!$F$58)/1000</f>
        <v>24.653639999999999</v>
      </c>
      <c r="L86" s="16">
        <f>(Dataark7a!L86*Dataark9!$F$58)/1000</f>
        <v>2.1150799999999998</v>
      </c>
      <c r="M86" s="13">
        <f t="shared" si="3"/>
        <v>400.66031499999997</v>
      </c>
    </row>
    <row r="87" spans="1:13" x14ac:dyDescent="0.2">
      <c r="A87" s="13" t="str">
        <f t="shared" si="4"/>
        <v>2024-priser (mio. kr.)</v>
      </c>
      <c r="B87" s="13" t="str">
        <f t="shared" si="4"/>
        <v>I alt (netto)</v>
      </c>
      <c r="C87" s="13" t="str">
        <f t="shared" si="4"/>
        <v>1 Driftskonti</v>
      </c>
      <c r="D87" s="18" t="str">
        <f t="shared" si="2"/>
        <v>2023</v>
      </c>
      <c r="E87" s="3">
        <v>760</v>
      </c>
      <c r="F87" s="4" t="s">
        <v>89</v>
      </c>
      <c r="G87" s="16">
        <f>(Dataark7a!G87*Dataark9!$F$58)/1000</f>
        <v>183.33166499999999</v>
      </c>
      <c r="H87" s="16">
        <f>(Dataark7a!H87*Dataark9!$F$58)/1000</f>
        <v>272.04485</v>
      </c>
      <c r="I87" s="16">
        <f>(Dataark7a!I87*Dataark9!$F$58)/1000</f>
        <v>77.826374999999999</v>
      </c>
      <c r="J87" s="16">
        <f>(Dataark7a!J87*Dataark9!$F$58)/1000</f>
        <v>23.520859999999995</v>
      </c>
      <c r="K87" s="16">
        <f>(Dataark7a!K87*Dataark9!$F$58)/1000</f>
        <v>20.613669999999999</v>
      </c>
      <c r="L87" s="16">
        <f>(Dataark7a!L87*Dataark9!$F$58)/1000</f>
        <v>2.2582450000000001</v>
      </c>
      <c r="M87" s="13">
        <f t="shared" si="3"/>
        <v>579.59566499999994</v>
      </c>
    </row>
    <row r="88" spans="1:13" x14ac:dyDescent="0.2">
      <c r="A88" s="13" t="str">
        <f t="shared" si="4"/>
        <v>2024-priser (mio. kr.)</v>
      </c>
      <c r="B88" s="13" t="str">
        <f t="shared" si="4"/>
        <v>I alt (netto)</v>
      </c>
      <c r="C88" s="13" t="str">
        <f t="shared" si="4"/>
        <v>1 Driftskonti</v>
      </c>
      <c r="D88" s="18" t="str">
        <f t="shared" si="2"/>
        <v>2023</v>
      </c>
      <c r="E88" s="3">
        <v>766</v>
      </c>
      <c r="F88" s="4" t="s">
        <v>75</v>
      </c>
      <c r="G88" s="16">
        <f>(Dataark7a!G88*Dataark9!$F$58)/1000</f>
        <v>85.558329999999984</v>
      </c>
      <c r="H88" s="16">
        <f>(Dataark7a!H88*Dataark9!$F$58)/1000</f>
        <v>177.86422499999998</v>
      </c>
      <c r="I88" s="16">
        <f>(Dataark7a!I88*Dataark9!$F$58)/1000</f>
        <v>89.239864999999995</v>
      </c>
      <c r="J88" s="16">
        <f>(Dataark7a!J88*Dataark9!$F$58)/1000</f>
        <v>17.596754999999998</v>
      </c>
      <c r="K88" s="16">
        <f>(Dataark7a!K88*Dataark9!$F$58)/1000</f>
        <v>18.145379999999996</v>
      </c>
      <c r="L88" s="16">
        <f>(Dataark7a!L88*Dataark9!$F$58)/1000</f>
        <v>2.1809150000000002</v>
      </c>
      <c r="M88" s="13">
        <f t="shared" si="3"/>
        <v>390.58546999999999</v>
      </c>
    </row>
    <row r="89" spans="1:13" x14ac:dyDescent="0.2">
      <c r="A89" s="13" t="str">
        <f t="shared" si="4"/>
        <v>2024-priser (mio. kr.)</v>
      </c>
      <c r="B89" s="13" t="str">
        <f t="shared" si="4"/>
        <v>I alt (netto)</v>
      </c>
      <c r="C89" s="13" t="str">
        <f t="shared" si="4"/>
        <v>1 Driftskonti</v>
      </c>
      <c r="D89" s="18" t="str">
        <f t="shared" si="2"/>
        <v>2023</v>
      </c>
      <c r="E89" s="3">
        <v>773</v>
      </c>
      <c r="F89" s="4" t="s">
        <v>99</v>
      </c>
      <c r="G89" s="16">
        <f>(Dataark7a!G89*Dataark9!$F$58)/1000</f>
        <v>63.583024999999992</v>
      </c>
      <c r="H89" s="16">
        <f>(Dataark7a!H89*Dataark9!$F$58)/1000</f>
        <v>151.07669499999997</v>
      </c>
      <c r="I89" s="16">
        <f>(Dataark7a!I89*Dataark9!$F$58)/1000</f>
        <v>23.834359999999997</v>
      </c>
      <c r="J89" s="16">
        <f>(Dataark7a!J89*Dataark9!$F$58)/1000</f>
        <v>20.000254999999996</v>
      </c>
      <c r="K89" s="16">
        <f>(Dataark7a!K89*Dataark9!$F$58)/1000</f>
        <v>12.859769999999999</v>
      </c>
      <c r="L89" s="16">
        <f>(Dataark7a!L89*Dataark9!$F$58)/1000</f>
        <v>1.409705</v>
      </c>
      <c r="M89" s="13">
        <f t="shared" si="3"/>
        <v>272.76380999999998</v>
      </c>
    </row>
    <row r="90" spans="1:13" x14ac:dyDescent="0.2">
      <c r="A90" s="13" t="str">
        <f t="shared" si="4"/>
        <v>2024-priser (mio. kr.)</v>
      </c>
      <c r="B90" s="13" t="str">
        <f t="shared" si="4"/>
        <v>I alt (netto)</v>
      </c>
      <c r="C90" s="13" t="str">
        <f t="shared" si="4"/>
        <v>1 Driftskonti</v>
      </c>
      <c r="D90" s="18" t="str">
        <f t="shared" si="2"/>
        <v>2023</v>
      </c>
      <c r="E90" s="3">
        <v>779</v>
      </c>
      <c r="F90" s="4" t="s">
        <v>90</v>
      </c>
      <c r="G90" s="16">
        <f>(Dataark7a!G90*Dataark9!$F$58)/1000</f>
        <v>108.001795</v>
      </c>
      <c r="H90" s="16">
        <f>(Dataark7a!H90*Dataark9!$F$58)/1000</f>
        <v>271.17331999999999</v>
      </c>
      <c r="I90" s="16">
        <f>(Dataark7a!I90*Dataark9!$F$58)/1000</f>
        <v>74.790649999999999</v>
      </c>
      <c r="J90" s="16">
        <f>(Dataark7a!J90*Dataark9!$F$58)/1000</f>
        <v>7.2261749999999996</v>
      </c>
      <c r="K90" s="16">
        <f>(Dataark7a!K90*Dataark9!$F$58)/1000</f>
        <v>21.814374999999998</v>
      </c>
      <c r="L90" s="16">
        <f>(Dataark7a!L90*Dataark9!$F$58)/1000</f>
        <v>2.6469849999999995</v>
      </c>
      <c r="M90" s="13">
        <f t="shared" si="3"/>
        <v>485.6533</v>
      </c>
    </row>
    <row r="91" spans="1:13" x14ac:dyDescent="0.2">
      <c r="A91" s="13" t="str">
        <f t="shared" si="4"/>
        <v>2024-priser (mio. kr.)</v>
      </c>
      <c r="B91" s="13" t="str">
        <f t="shared" si="4"/>
        <v>I alt (netto)</v>
      </c>
      <c r="C91" s="13" t="str">
        <f t="shared" si="4"/>
        <v>1 Driftskonti</v>
      </c>
      <c r="D91" s="18" t="str">
        <f t="shared" si="2"/>
        <v>2023</v>
      </c>
      <c r="E91" s="3">
        <v>787</v>
      </c>
      <c r="F91" s="4" t="s">
        <v>101</v>
      </c>
      <c r="G91" s="16">
        <f>(Dataark7a!G91*Dataark9!$F$58)/1000</f>
        <v>127.19530999999999</v>
      </c>
      <c r="H91" s="16">
        <f>(Dataark7a!H91*Dataark9!$F$58)/1000</f>
        <v>246.11317499999998</v>
      </c>
      <c r="I91" s="16">
        <f>(Dataark7a!I91*Dataark9!$F$58)/1000</f>
        <v>53.688964999999996</v>
      </c>
      <c r="J91" s="16">
        <f>(Dataark7a!J91*Dataark9!$F$58)/1000</f>
        <v>45.020689999999995</v>
      </c>
      <c r="K91" s="16">
        <f>(Dataark7a!K91*Dataark9!$F$58)/1000</f>
        <v>20.850884999999998</v>
      </c>
      <c r="L91" s="16">
        <f>(Dataark7a!L91*Dataark9!$F$58)/1000</f>
        <v>2.3627449999999999</v>
      </c>
      <c r="M91" s="13">
        <f t="shared" si="3"/>
        <v>495.23176999999998</v>
      </c>
    </row>
    <row r="92" spans="1:13" x14ac:dyDescent="0.2">
      <c r="A92" s="13" t="str">
        <f t="shared" si="4"/>
        <v>2024-priser (mio. kr.)</v>
      </c>
      <c r="B92" s="13" t="str">
        <f t="shared" si="4"/>
        <v>I alt (netto)</v>
      </c>
      <c r="C92" s="13" t="str">
        <f t="shared" si="4"/>
        <v>1 Driftskonti</v>
      </c>
      <c r="D92" s="18" t="str">
        <f t="shared" si="2"/>
        <v>2023</v>
      </c>
      <c r="E92" s="3">
        <v>791</v>
      </c>
      <c r="F92" s="4" t="s">
        <v>92</v>
      </c>
      <c r="G92" s="16">
        <f>(Dataark7a!G92*Dataark9!$F$58)/1000</f>
        <v>213.22493499999999</v>
      </c>
      <c r="H92" s="16">
        <f>(Dataark7a!H92*Dataark9!$F$58)/1000</f>
        <v>412.84292499999998</v>
      </c>
      <c r="I92" s="16">
        <f>(Dataark7a!I92*Dataark9!$F$58)/1000</f>
        <v>160.90805499999999</v>
      </c>
      <c r="J92" s="16">
        <f>(Dataark7a!J92*Dataark9!$F$58)/1000</f>
        <v>73.093569999999985</v>
      </c>
      <c r="K92" s="16">
        <f>(Dataark7a!K92*Dataark9!$F$58)/1000</f>
        <v>36.441240000000001</v>
      </c>
      <c r="L92" s="16">
        <f>(Dataark7a!L92*Dataark9!$F$58)/1000</f>
        <v>6.5416999999999996</v>
      </c>
      <c r="M92" s="13">
        <f t="shared" si="3"/>
        <v>903.05242499999997</v>
      </c>
    </row>
    <row r="93" spans="1:13" x14ac:dyDescent="0.2">
      <c r="A93" s="13" t="str">
        <f t="shared" si="4"/>
        <v>2024-priser (mio. kr.)</v>
      </c>
      <c r="B93" s="13" t="str">
        <f t="shared" si="4"/>
        <v>I alt (netto)</v>
      </c>
      <c r="C93" s="13" t="str">
        <f t="shared" si="4"/>
        <v>1 Driftskonti</v>
      </c>
      <c r="D93" s="18" t="str">
        <f t="shared" si="2"/>
        <v>2023</v>
      </c>
      <c r="E93" s="3">
        <v>810</v>
      </c>
      <c r="F93" s="4" t="s">
        <v>93</v>
      </c>
      <c r="G93" s="16">
        <f>(Dataark7a!G93*Dataark9!$F$58)/1000</f>
        <v>86.969079999999991</v>
      </c>
      <c r="H93" s="16">
        <f>(Dataark7a!H93*Dataark9!$F$58)/1000</f>
        <v>223.54117499999998</v>
      </c>
      <c r="I93" s="16">
        <f>(Dataark7a!I93*Dataark9!$F$58)/1000</f>
        <v>45.517064999999995</v>
      </c>
      <c r="J93" s="16">
        <f>(Dataark7a!J93*Dataark9!$F$58)/1000</f>
        <v>10.604659999999999</v>
      </c>
      <c r="K93" s="16">
        <f>(Dataark7a!K93*Dataark9!$F$58)/1000</f>
        <v>15.762779999999999</v>
      </c>
      <c r="L93" s="16">
        <f>(Dataark7a!L93*Dataark9!$F$58)/1000</f>
        <v>1.6291549999999999</v>
      </c>
      <c r="M93" s="13">
        <f t="shared" si="3"/>
        <v>384.02391500000004</v>
      </c>
    </row>
    <row r="94" spans="1:13" x14ac:dyDescent="0.2">
      <c r="A94" s="13" t="str">
        <f t="shared" si="4"/>
        <v>2024-priser (mio. kr.)</v>
      </c>
      <c r="B94" s="13" t="str">
        <f t="shared" si="4"/>
        <v>I alt (netto)</v>
      </c>
      <c r="C94" s="13" t="str">
        <f t="shared" si="4"/>
        <v>1 Driftskonti</v>
      </c>
      <c r="D94" s="18" t="str">
        <f t="shared" si="2"/>
        <v>2023</v>
      </c>
      <c r="E94" s="3">
        <v>813</v>
      </c>
      <c r="F94" s="4" t="s">
        <v>94</v>
      </c>
      <c r="G94" s="16">
        <f>(Dataark7a!G94*Dataark9!$F$58)/1000</f>
        <v>197.91254999999998</v>
      </c>
      <c r="H94" s="16">
        <f>(Dataark7a!H94*Dataark9!$F$58)/1000</f>
        <v>363.08942999999999</v>
      </c>
      <c r="I94" s="16">
        <f>(Dataark7a!I94*Dataark9!$F$58)/1000</f>
        <v>67.137069999999994</v>
      </c>
      <c r="J94" s="16">
        <f>(Dataark7a!J94*Dataark9!$F$58)/1000</f>
        <v>48.156734999999991</v>
      </c>
      <c r="K94" s="16">
        <f>(Dataark7a!K94*Dataark9!$F$58)/1000</f>
        <v>38.065169999999995</v>
      </c>
      <c r="L94" s="16">
        <f>(Dataark7a!L94*Dataark9!$F$58)/1000</f>
        <v>4.3921349999999997</v>
      </c>
      <c r="M94" s="13">
        <f t="shared" si="3"/>
        <v>718.75309000000004</v>
      </c>
    </row>
    <row r="95" spans="1:13" x14ac:dyDescent="0.2">
      <c r="A95" s="13" t="str">
        <f t="shared" si="4"/>
        <v>2024-priser (mio. kr.)</v>
      </c>
      <c r="B95" s="13" t="str">
        <f t="shared" si="4"/>
        <v>I alt (netto)</v>
      </c>
      <c r="C95" s="13" t="str">
        <f t="shared" si="4"/>
        <v>1 Driftskonti</v>
      </c>
      <c r="D95" s="18" t="str">
        <f t="shared" si="2"/>
        <v>2023</v>
      </c>
      <c r="E95" s="3">
        <v>820</v>
      </c>
      <c r="F95" s="4" t="s">
        <v>102</v>
      </c>
      <c r="G95" s="16">
        <f>(Dataark7a!G95*Dataark9!$F$58)/1000</f>
        <v>79.684384999999992</v>
      </c>
      <c r="H95" s="16">
        <f>(Dataark7a!H95*Dataark9!$F$58)/1000</f>
        <v>210.267585</v>
      </c>
      <c r="I95" s="16">
        <f>(Dataark7a!I95*Dataark9!$F$58)/1000</f>
        <v>80.369905000000003</v>
      </c>
      <c r="J95" s="16">
        <f>(Dataark7a!J95*Dataark9!$F$58)/1000</f>
        <v>9.7937399999999997</v>
      </c>
      <c r="K95" s="16">
        <f>(Dataark7a!K95*Dataark9!$F$58)/1000</f>
        <v>16.80987</v>
      </c>
      <c r="L95" s="16">
        <f>(Dataark7a!L95*Dataark9!$F$58)/1000</f>
        <v>1.0157399999999999</v>
      </c>
      <c r="M95" s="13">
        <f t="shared" si="3"/>
        <v>397.94122499999997</v>
      </c>
    </row>
    <row r="96" spans="1:13" x14ac:dyDescent="0.2">
      <c r="A96" s="13" t="str">
        <f t="shared" si="4"/>
        <v>2024-priser (mio. kr.)</v>
      </c>
      <c r="B96" s="13" t="str">
        <f t="shared" si="4"/>
        <v>I alt (netto)</v>
      </c>
      <c r="C96" s="13" t="str">
        <f t="shared" si="4"/>
        <v>1 Driftskonti</v>
      </c>
      <c r="D96" s="18" t="str">
        <f t="shared" si="2"/>
        <v>2023</v>
      </c>
      <c r="E96" s="3">
        <v>825</v>
      </c>
      <c r="F96" s="4" t="s">
        <v>97</v>
      </c>
      <c r="G96" s="16">
        <f>(Dataark7a!G96*Dataark9!$F$58)/1000</f>
        <v>7.585655</v>
      </c>
      <c r="H96" s="16">
        <f>(Dataark7a!H96*Dataark9!$F$58)/1000</f>
        <v>24.403884999999999</v>
      </c>
      <c r="I96" s="16">
        <f>(Dataark7a!I96*Dataark9!$F$58)/1000</f>
        <v>9.9306350000000005</v>
      </c>
      <c r="J96" s="16">
        <f>(Dataark7a!J96*Dataark9!$F$58)/1000</f>
        <v>0.25811499999999998</v>
      </c>
      <c r="K96" s="16">
        <f>(Dataark7a!K96*Dataark9!$F$58)/1000</f>
        <v>0.88197999999999988</v>
      </c>
      <c r="L96" s="16">
        <f>(Dataark7a!L96*Dataark9!$F$58)/1000</f>
        <v>7.1059999999999998E-2</v>
      </c>
      <c r="M96" s="13">
        <f t="shared" si="3"/>
        <v>43.131329999999998</v>
      </c>
    </row>
    <row r="97" spans="1:13" x14ac:dyDescent="0.2">
      <c r="A97" s="13" t="str">
        <f t="shared" si="4"/>
        <v>2024-priser (mio. kr.)</v>
      </c>
      <c r="B97" s="13" t="str">
        <f t="shared" si="4"/>
        <v>I alt (netto)</v>
      </c>
      <c r="C97" s="13" t="str">
        <f t="shared" si="4"/>
        <v>1 Driftskonti</v>
      </c>
      <c r="D97" s="18" t="str">
        <f t="shared" si="2"/>
        <v>2023</v>
      </c>
      <c r="E97" s="3">
        <v>840</v>
      </c>
      <c r="F97" s="4" t="s">
        <v>100</v>
      </c>
      <c r="G97" s="16">
        <f>(Dataark7a!G97*Dataark9!$F$58)/1000</f>
        <v>82.126549999999995</v>
      </c>
      <c r="H97" s="16">
        <f>(Dataark7a!H97*Dataark9!$F$58)/1000</f>
        <v>143.20366499999997</v>
      </c>
      <c r="I97" s="16">
        <f>(Dataark7a!I97*Dataark9!$F$58)/1000</f>
        <v>28.226495</v>
      </c>
      <c r="J97" s="16">
        <f>(Dataark7a!J97*Dataark9!$F$58)/1000</f>
        <v>28.480429999999998</v>
      </c>
      <c r="K97" s="16">
        <f>(Dataark7a!K97*Dataark9!$F$58)/1000</f>
        <v>9.6965549999999983</v>
      </c>
      <c r="L97" s="16">
        <f>(Dataark7a!L97*Dataark9!$F$58)/1000</f>
        <v>0.98752499999999999</v>
      </c>
      <c r="M97" s="13">
        <f t="shared" si="3"/>
        <v>292.72121999999996</v>
      </c>
    </row>
    <row r="98" spans="1:13" x14ac:dyDescent="0.2">
      <c r="A98" s="13" t="str">
        <f t="shared" si="4"/>
        <v>2024-priser (mio. kr.)</v>
      </c>
      <c r="B98" s="13" t="str">
        <f t="shared" si="4"/>
        <v>I alt (netto)</v>
      </c>
      <c r="C98" s="13" t="str">
        <f t="shared" si="4"/>
        <v>1 Driftskonti</v>
      </c>
      <c r="D98" s="18" t="str">
        <f t="shared" si="2"/>
        <v>2023</v>
      </c>
      <c r="E98" s="3">
        <v>846</v>
      </c>
      <c r="F98" s="4" t="s">
        <v>98</v>
      </c>
      <c r="G98" s="16">
        <f>(Dataark7a!G98*Dataark9!$F$58)/1000</f>
        <v>142.53591</v>
      </c>
      <c r="H98" s="16">
        <f>(Dataark7a!H98*Dataark9!$F$58)/1000</f>
        <v>255.34470499999998</v>
      </c>
      <c r="I98" s="16">
        <f>(Dataark7a!I98*Dataark9!$F$58)/1000</f>
        <v>39.374555000000001</v>
      </c>
      <c r="J98" s="16">
        <f>(Dataark7a!J98*Dataark9!$F$58)/1000</f>
        <v>8.4331499999999995</v>
      </c>
      <c r="K98" s="16">
        <f>(Dataark7a!K98*Dataark9!$F$58)/1000</f>
        <v>16.794194999999998</v>
      </c>
      <c r="L98" s="16">
        <f>(Dataark7a!L98*Dataark9!$F$58)/1000</f>
        <v>2.0074450000000001</v>
      </c>
      <c r="M98" s="13">
        <f t="shared" si="3"/>
        <v>464.48996</v>
      </c>
    </row>
    <row r="99" spans="1:13" x14ac:dyDescent="0.2">
      <c r="A99" s="13" t="str">
        <f t="shared" si="4"/>
        <v>2024-priser (mio. kr.)</v>
      </c>
      <c r="B99" s="13" t="str">
        <f t="shared" si="4"/>
        <v>I alt (netto)</v>
      </c>
      <c r="C99" s="13" t="str">
        <f t="shared" si="4"/>
        <v>1 Driftskonti</v>
      </c>
      <c r="D99" s="18" t="str">
        <f t="shared" si="2"/>
        <v>2023</v>
      </c>
      <c r="E99" s="3">
        <v>849</v>
      </c>
      <c r="F99" s="4" t="s">
        <v>96</v>
      </c>
      <c r="G99" s="16">
        <f>(Dataark7a!G99*Dataark9!$F$58)/1000</f>
        <v>174.84417499999998</v>
      </c>
      <c r="H99" s="16">
        <f>(Dataark7a!H99*Dataark9!$F$58)/1000</f>
        <v>134.87501499999999</v>
      </c>
      <c r="I99" s="16">
        <f>(Dataark7a!I99*Dataark9!$F$58)/1000</f>
        <v>37.992019999999997</v>
      </c>
      <c r="J99" s="16">
        <f>(Dataark7a!J99*Dataark9!$F$58)/1000</f>
        <v>30.043749999999996</v>
      </c>
      <c r="K99" s="16">
        <f>(Dataark7a!K99*Dataark9!$F$58)/1000</f>
        <v>15.170264999999999</v>
      </c>
      <c r="L99" s="16">
        <f>(Dataark7a!L99*Dataark9!$F$58)/1000</f>
        <v>1.9238449999999998</v>
      </c>
      <c r="M99" s="13">
        <f t="shared" si="3"/>
        <v>394.84906999999987</v>
      </c>
    </row>
    <row r="100" spans="1:13" x14ac:dyDescent="0.2">
      <c r="A100" s="13" t="str">
        <f t="shared" si="4"/>
        <v>2024-priser (mio. kr.)</v>
      </c>
      <c r="B100" s="13" t="str">
        <f t="shared" si="4"/>
        <v>I alt (netto)</v>
      </c>
      <c r="C100" s="13" t="str">
        <f t="shared" si="4"/>
        <v>1 Driftskonti</v>
      </c>
      <c r="D100" s="18" t="str">
        <f t="shared" si="2"/>
        <v>2023</v>
      </c>
      <c r="E100" s="3">
        <v>851</v>
      </c>
      <c r="F100" s="4" t="s">
        <v>103</v>
      </c>
      <c r="G100" s="16">
        <f>(Dataark7a!G100*Dataark9!$F$58)/1000</f>
        <v>388.19346499999995</v>
      </c>
      <c r="H100" s="16">
        <f>(Dataark7a!H100*Dataark9!$F$58)/1000</f>
        <v>1075.4356250000001</v>
      </c>
      <c r="I100" s="16">
        <f>(Dataark7a!I100*Dataark9!$F$58)/1000</f>
        <v>322.304125</v>
      </c>
      <c r="J100" s="16">
        <f>(Dataark7a!J100*Dataark9!$F$58)/1000</f>
        <v>125.29968</v>
      </c>
      <c r="K100" s="16">
        <f>(Dataark7a!K100*Dataark9!$F$58)/1000</f>
        <v>92.526390000000006</v>
      </c>
      <c r="L100" s="16">
        <f>(Dataark7a!L100*Dataark9!$F$58)/1000</f>
        <v>7.1007749999999996</v>
      </c>
      <c r="M100" s="13">
        <f t="shared" si="3"/>
        <v>2010.8600600000002</v>
      </c>
    </row>
    <row r="101" spans="1:13" x14ac:dyDescent="0.2">
      <c r="A101" s="13" t="str">
        <f t="shared" si="4"/>
        <v>2024-priser (mio. kr.)</v>
      </c>
      <c r="B101" s="13" t="str">
        <f t="shared" si="4"/>
        <v>I alt (netto)</v>
      </c>
      <c r="C101" s="13" t="str">
        <f t="shared" si="4"/>
        <v>1 Driftskonti</v>
      </c>
      <c r="D101" s="18" t="str">
        <f t="shared" si="2"/>
        <v>2023</v>
      </c>
      <c r="E101" s="3">
        <v>860</v>
      </c>
      <c r="F101" s="4" t="s">
        <v>95</v>
      </c>
      <c r="G101" s="16">
        <f>(Dataark7a!G101*Dataark9!$F$58)/1000</f>
        <v>163.048215</v>
      </c>
      <c r="H101" s="16">
        <f>(Dataark7a!H101*Dataark9!$F$58)/1000</f>
        <v>372.24467499999997</v>
      </c>
      <c r="I101" s="16">
        <f>(Dataark7a!I101*Dataark9!$F$58)/1000</f>
        <v>98.881034999999983</v>
      </c>
      <c r="J101" s="16">
        <f>(Dataark7a!J101*Dataark9!$F$58)/1000</f>
        <v>22.007699999999996</v>
      </c>
      <c r="K101" s="16">
        <f>(Dataark7a!K101*Dataark9!$F$58)/1000</f>
        <v>25.912864999999996</v>
      </c>
      <c r="L101" s="16">
        <f>(Dataark7a!L101*Dataark9!$F$58)/1000</f>
        <v>3.0252749999999997</v>
      </c>
      <c r="M101" s="13">
        <f t="shared" si="3"/>
        <v>685.11976499999992</v>
      </c>
    </row>
    <row r="102" spans="1:13" x14ac:dyDescent="0.2">
      <c r="E102" s="3"/>
      <c r="F102" s="4" t="s">
        <v>121</v>
      </c>
      <c r="G102" s="16">
        <f>SUM(G4:G101)</f>
        <v>14923.023225000001</v>
      </c>
      <c r="H102" s="16">
        <f t="shared" ref="H102:M102" si="5">SUM(H4:H101)</f>
        <v>27805.619159999987</v>
      </c>
      <c r="I102" s="16">
        <f t="shared" si="5"/>
        <v>7234.2329950000003</v>
      </c>
      <c r="J102" s="16">
        <f t="shared" si="5"/>
        <v>3306.3580549999997</v>
      </c>
      <c r="K102" s="16">
        <f t="shared" si="5"/>
        <v>2398.2666399999998</v>
      </c>
      <c r="L102" s="16">
        <f t="shared" si="5"/>
        <v>227.15583000000001</v>
      </c>
      <c r="M102" s="16">
        <f t="shared" si="5"/>
        <v>55894.655904999992</v>
      </c>
    </row>
    <row r="104" spans="1:13" x14ac:dyDescent="0.2">
      <c r="D104" s="36"/>
      <c r="G104" s="15" t="s">
        <v>199</v>
      </c>
      <c r="H104" s="15" t="s">
        <v>200</v>
      </c>
      <c r="I104" s="15" t="s">
        <v>201</v>
      </c>
      <c r="J104" s="15" t="s">
        <v>202</v>
      </c>
      <c r="K104" s="15" t="s">
        <v>203</v>
      </c>
      <c r="L104" s="15" t="s">
        <v>204</v>
      </c>
      <c r="M104" s="15" t="s">
        <v>1</v>
      </c>
    </row>
    <row r="105" spans="1:13" x14ac:dyDescent="0.2">
      <c r="A105" s="4" t="s">
        <v>274</v>
      </c>
      <c r="B105" s="4" t="s">
        <v>206</v>
      </c>
      <c r="C105" s="4" t="s">
        <v>207</v>
      </c>
      <c r="D105" s="15" t="s">
        <v>132</v>
      </c>
      <c r="E105" s="3">
        <v>101</v>
      </c>
      <c r="F105" s="4" t="s">
        <v>5</v>
      </c>
      <c r="G105" s="16">
        <f>(Dataark7a!G105*Dataark9!$F$57)/1000</f>
        <v>955.95444688963994</v>
      </c>
      <c r="H105" s="16">
        <f>(Dataark7a!H105*Dataark9!$F$57)/1000</f>
        <v>2576.6004783818198</v>
      </c>
      <c r="I105" s="16">
        <f>(Dataark7a!I105*Dataark9!$F$57)/1000</f>
        <v>385.36754197898</v>
      </c>
      <c r="J105" s="16">
        <f>(Dataark7a!J105*Dataark9!$F$57)/1000</f>
        <v>295.02932205031999</v>
      </c>
      <c r="K105" s="16">
        <f>(Dataark7a!K105*Dataark9!$F$57)/1000</f>
        <v>168.90360732916</v>
      </c>
      <c r="L105" s="16">
        <f>(Dataark7a!L105*Dataark9!$F$57)/1000</f>
        <v>11.033131468480001</v>
      </c>
      <c r="M105" s="13">
        <f>SUM(G105:L105)</f>
        <v>4392.8885280984005</v>
      </c>
    </row>
    <row r="106" spans="1:13" x14ac:dyDescent="0.2">
      <c r="A106" s="13" t="str">
        <f>A105</f>
        <v>2024-priser (mio. kr.)</v>
      </c>
      <c r="B106" s="13" t="str">
        <f>B105</f>
        <v>I alt (netto)</v>
      </c>
      <c r="C106" s="13" t="str">
        <f>C105</f>
        <v>1 Driftskonti</v>
      </c>
      <c r="D106" s="36" t="str">
        <f>D105</f>
        <v>2021</v>
      </c>
      <c r="E106" s="3">
        <v>147</v>
      </c>
      <c r="F106" s="4" t="s">
        <v>6</v>
      </c>
      <c r="G106" s="16">
        <f>(Dataark7a!G106*Dataark9!$F$57)/1000</f>
        <v>312.72310507877995</v>
      </c>
      <c r="H106" s="16">
        <f>(Dataark7a!H106*Dataark9!$F$57)/1000</f>
        <v>523.78410277160003</v>
      </c>
      <c r="I106" s="16">
        <f>(Dataark7a!I106*Dataark9!$F$57)/1000</f>
        <v>60.949584905440005</v>
      </c>
      <c r="J106" s="16">
        <f>(Dataark7a!J106*Dataark9!$F$57)/1000</f>
        <v>67.84417806562</v>
      </c>
      <c r="K106" s="16">
        <f>(Dataark7a!K106*Dataark9!$F$57)/1000</f>
        <v>47.330841750940003</v>
      </c>
      <c r="L106" s="16">
        <f>(Dataark7a!L106*Dataark9!$F$57)/1000</f>
        <v>2.2670055066999999</v>
      </c>
      <c r="M106" s="13">
        <f t="shared" ref="M106:M169" si="6">SUM(G106:L106)</f>
        <v>1014.8988180790799</v>
      </c>
    </row>
    <row r="107" spans="1:13" x14ac:dyDescent="0.2">
      <c r="A107" s="13" t="str">
        <f t="shared" ref="A107:D170" si="7">A106</f>
        <v>2024-priser (mio. kr.)</v>
      </c>
      <c r="B107" s="13" t="str">
        <f t="shared" si="7"/>
        <v>I alt (netto)</v>
      </c>
      <c r="C107" s="13" t="str">
        <f t="shared" si="7"/>
        <v>1 Driftskonti</v>
      </c>
      <c r="D107" s="36" t="str">
        <f t="shared" si="7"/>
        <v>2021</v>
      </c>
      <c r="E107" s="3">
        <v>151</v>
      </c>
      <c r="F107" s="4" t="s">
        <v>10</v>
      </c>
      <c r="G107" s="16">
        <f>(Dataark7a!G107*Dataark9!$F$57)/1000</f>
        <v>142.31447345500001</v>
      </c>
      <c r="H107" s="16">
        <f>(Dataark7a!H107*Dataark9!$F$57)/1000</f>
        <v>267.29721635803998</v>
      </c>
      <c r="I107" s="16">
        <f>(Dataark7a!I107*Dataark9!$F$57)/1000</f>
        <v>75.372641561579997</v>
      </c>
      <c r="J107" s="16">
        <f>(Dataark7a!J107*Dataark9!$F$57)/1000</f>
        <v>29.085624950580002</v>
      </c>
      <c r="K107" s="16">
        <f>(Dataark7a!K107*Dataark9!$F$57)/1000</f>
        <v>21.255265389600002</v>
      </c>
      <c r="L107" s="16">
        <f>(Dataark7a!L107*Dataark9!$F$57)/1000</f>
        <v>2.4497027563799998</v>
      </c>
      <c r="M107" s="13">
        <f t="shared" si="6"/>
        <v>537.77492447118004</v>
      </c>
    </row>
    <row r="108" spans="1:13" x14ac:dyDescent="0.2">
      <c r="A108" s="13" t="str">
        <f t="shared" si="7"/>
        <v>2024-priser (mio. kr.)</v>
      </c>
      <c r="B108" s="13" t="str">
        <f t="shared" si="7"/>
        <v>I alt (netto)</v>
      </c>
      <c r="C108" s="13" t="str">
        <f t="shared" si="7"/>
        <v>1 Driftskonti</v>
      </c>
      <c r="D108" s="36" t="str">
        <f t="shared" si="7"/>
        <v>2021</v>
      </c>
      <c r="E108" s="3">
        <v>153</v>
      </c>
      <c r="F108" s="4" t="s">
        <v>11</v>
      </c>
      <c r="G108" s="16">
        <f>(Dataark7a!G108*Dataark9!$F$57)/1000</f>
        <v>111.59014329540001</v>
      </c>
      <c r="H108" s="16">
        <f>(Dataark7a!H108*Dataark9!$F$57)/1000</f>
        <v>169.72574495272002</v>
      </c>
      <c r="I108" s="16">
        <f>(Dataark7a!I108*Dataark9!$F$57)/1000</f>
        <v>63.001586941479999</v>
      </c>
      <c r="J108" s="16">
        <f>(Dataark7a!J108*Dataark9!$F$57)/1000</f>
        <v>52.534371343959997</v>
      </c>
      <c r="K108" s="16">
        <f>(Dataark7a!K108*Dataark9!$F$57)/1000</f>
        <v>16.300159495839999</v>
      </c>
      <c r="L108" s="16">
        <f>(Dataark7a!L108*Dataark9!$F$57)/1000</f>
        <v>1.40587761644</v>
      </c>
      <c r="M108" s="13">
        <f t="shared" si="6"/>
        <v>414.55788364584004</v>
      </c>
    </row>
    <row r="109" spans="1:13" x14ac:dyDescent="0.2">
      <c r="A109" s="13" t="str">
        <f t="shared" si="7"/>
        <v>2024-priser (mio. kr.)</v>
      </c>
      <c r="B109" s="13" t="str">
        <f t="shared" si="7"/>
        <v>I alt (netto)</v>
      </c>
      <c r="C109" s="13" t="str">
        <f t="shared" si="7"/>
        <v>1 Driftskonti</v>
      </c>
      <c r="D109" s="36" t="str">
        <f t="shared" si="7"/>
        <v>2021</v>
      </c>
      <c r="E109" s="3">
        <v>155</v>
      </c>
      <c r="F109" s="4" t="s">
        <v>7</v>
      </c>
      <c r="G109" s="16">
        <f>(Dataark7a!G109*Dataark9!$F$57)/1000</f>
        <v>59.983740298899995</v>
      </c>
      <c r="H109" s="16">
        <f>(Dataark7a!H109*Dataark9!$F$57)/1000</f>
        <v>59.862313468319996</v>
      </c>
      <c r="I109" s="16">
        <f>(Dataark7a!I109*Dataark9!$F$57)/1000</f>
        <v>12.57491801456</v>
      </c>
      <c r="J109" s="16">
        <f>(Dataark7a!J109*Dataark9!$F$57)/1000</f>
        <v>15.93476499648</v>
      </c>
      <c r="K109" s="16">
        <f>(Dataark7a!K109*Dataark9!$F$57)/1000</f>
        <v>11.4352882193</v>
      </c>
      <c r="L109" s="16">
        <f>(Dataark7a!L109*Dataark9!$F$57)/1000</f>
        <v>0.78426136447999995</v>
      </c>
      <c r="M109" s="13">
        <f t="shared" si="6"/>
        <v>160.57528636203998</v>
      </c>
    </row>
    <row r="110" spans="1:13" x14ac:dyDescent="0.2">
      <c r="A110" s="13" t="str">
        <f t="shared" si="7"/>
        <v>2024-priser (mio. kr.)</v>
      </c>
      <c r="B110" s="13" t="str">
        <f t="shared" si="7"/>
        <v>I alt (netto)</v>
      </c>
      <c r="C110" s="13" t="str">
        <f t="shared" si="7"/>
        <v>1 Driftskonti</v>
      </c>
      <c r="D110" s="36" t="str">
        <f t="shared" si="7"/>
        <v>2021</v>
      </c>
      <c r="E110" s="3">
        <v>157</v>
      </c>
      <c r="F110" s="4" t="s">
        <v>12</v>
      </c>
      <c r="G110" s="16">
        <f>(Dataark7a!G110*Dataark9!$F$57)/1000</f>
        <v>180.82683088601999</v>
      </c>
      <c r="H110" s="16">
        <f>(Dataark7a!H110*Dataark9!$F$57)/1000</f>
        <v>475.35373549971996</v>
      </c>
      <c r="I110" s="16">
        <f>(Dataark7a!I110*Dataark9!$F$57)/1000</f>
        <v>61.152334292280003</v>
      </c>
      <c r="J110" s="16">
        <f>(Dataark7a!J110*Dataark9!$F$57)/1000</f>
        <v>115.62396488741999</v>
      </c>
      <c r="K110" s="16">
        <f>(Dataark7a!K110*Dataark9!$F$57)/1000</f>
        <v>36.02477841556</v>
      </c>
      <c r="L110" s="16">
        <f>(Dataark7a!L110*Dataark9!$F$57)/1000</f>
        <v>1.2365484581999999</v>
      </c>
      <c r="M110" s="13">
        <f t="shared" si="6"/>
        <v>870.21819243919992</v>
      </c>
    </row>
    <row r="111" spans="1:13" x14ac:dyDescent="0.2">
      <c r="A111" s="13" t="str">
        <f t="shared" si="7"/>
        <v>2024-priser (mio. kr.)</v>
      </c>
      <c r="B111" s="13" t="str">
        <f t="shared" si="7"/>
        <v>I alt (netto)</v>
      </c>
      <c r="C111" s="13" t="str">
        <f t="shared" si="7"/>
        <v>1 Driftskonti</v>
      </c>
      <c r="D111" s="36" t="str">
        <f t="shared" si="7"/>
        <v>2021</v>
      </c>
      <c r="E111" s="3">
        <v>159</v>
      </c>
      <c r="F111" s="4" t="s">
        <v>13</v>
      </c>
      <c r="G111" s="16">
        <f>(Dataark7a!G111*Dataark9!$F$57)/1000</f>
        <v>216.76137468435999</v>
      </c>
      <c r="H111" s="16">
        <f>(Dataark7a!H111*Dataark9!$F$57)/1000</f>
        <v>318.23744279777998</v>
      </c>
      <c r="I111" s="16">
        <f>(Dataark7a!I111*Dataark9!$F$57)/1000</f>
        <v>52.34499004856</v>
      </c>
      <c r="J111" s="16">
        <f>(Dataark7a!J111*Dataark9!$F$57)/1000</f>
        <v>35.790836815360002</v>
      </c>
      <c r="K111" s="16">
        <f>(Dataark7a!K111*Dataark9!$F$57)/1000</f>
        <v>29.17140353732</v>
      </c>
      <c r="L111" s="16">
        <f>(Dataark7a!L111*Dataark9!$F$57)/1000</f>
        <v>2.54105138122</v>
      </c>
      <c r="M111" s="13">
        <f t="shared" si="6"/>
        <v>654.84709926459993</v>
      </c>
    </row>
    <row r="112" spans="1:13" x14ac:dyDescent="0.2">
      <c r="A112" s="13" t="str">
        <f t="shared" si="7"/>
        <v>2024-priser (mio. kr.)</v>
      </c>
      <c r="B112" s="13" t="str">
        <f t="shared" si="7"/>
        <v>I alt (netto)</v>
      </c>
      <c r="C112" s="13" t="str">
        <f t="shared" si="7"/>
        <v>1 Driftskonti</v>
      </c>
      <c r="D112" s="36" t="str">
        <f t="shared" si="7"/>
        <v>2021</v>
      </c>
      <c r="E112" s="3">
        <v>161</v>
      </c>
      <c r="F112" s="4" t="s">
        <v>14</v>
      </c>
      <c r="G112" s="16">
        <f>(Dataark7a!G112*Dataark9!$F$57)/1000</f>
        <v>63.341359265580003</v>
      </c>
      <c r="H112" s="16">
        <f>(Dataark7a!H112*Dataark9!$F$57)/1000</f>
        <v>125.2367366404</v>
      </c>
      <c r="I112" s="16">
        <f>(Dataark7a!I112*Dataark9!$F$57)/1000</f>
        <v>24.740995232580001</v>
      </c>
      <c r="J112" s="16">
        <f>(Dataark7a!J112*Dataark9!$F$57)/1000</f>
        <v>16.080699994700002</v>
      </c>
      <c r="K112" s="16">
        <f>(Dataark7a!K112*Dataark9!$F$57)/1000</f>
        <v>11.82964691678</v>
      </c>
      <c r="L112" s="16">
        <f>(Dataark7a!L112*Dataark9!$F$57)/1000</f>
        <v>0.87783800455999994</v>
      </c>
      <c r="M112" s="13">
        <f t="shared" si="6"/>
        <v>242.10727605460002</v>
      </c>
    </row>
    <row r="113" spans="1:13" x14ac:dyDescent="0.2">
      <c r="A113" s="13" t="str">
        <f t="shared" si="7"/>
        <v>2024-priser (mio. kr.)</v>
      </c>
      <c r="B113" s="13" t="str">
        <f t="shared" si="7"/>
        <v>I alt (netto)</v>
      </c>
      <c r="C113" s="13" t="str">
        <f t="shared" si="7"/>
        <v>1 Driftskonti</v>
      </c>
      <c r="D113" s="36" t="str">
        <f t="shared" si="7"/>
        <v>2021</v>
      </c>
      <c r="E113" s="3">
        <v>163</v>
      </c>
      <c r="F113" s="4" t="s">
        <v>15</v>
      </c>
      <c r="G113" s="16">
        <f>(Dataark7a!G113*Dataark9!$F$57)/1000</f>
        <v>76.941164290539987</v>
      </c>
      <c r="H113" s="16">
        <f>(Dataark7a!H113*Dataark9!$F$57)/1000</f>
        <v>143.94649461829999</v>
      </c>
      <c r="I113" s="16">
        <f>(Dataark7a!I113*Dataark9!$F$57)/1000</f>
        <v>34.449571640880002</v>
      </c>
      <c r="J113" s="16">
        <f>(Dataark7a!J113*Dataark9!$F$57)/1000</f>
        <v>10.038322663819999</v>
      </c>
      <c r="K113" s="16">
        <f>(Dataark7a!K113*Dataark9!$F$57)/1000</f>
        <v>19.319120146039999</v>
      </c>
      <c r="L113" s="16">
        <f>(Dataark7a!L113*Dataark9!$F$57)/1000</f>
        <v>1.4136756697799999</v>
      </c>
      <c r="M113" s="13">
        <f t="shared" si="6"/>
        <v>286.10834902936</v>
      </c>
    </row>
    <row r="114" spans="1:13" x14ac:dyDescent="0.2">
      <c r="A114" s="13" t="str">
        <f t="shared" si="7"/>
        <v>2024-priser (mio. kr.)</v>
      </c>
      <c r="B114" s="13" t="str">
        <f t="shared" si="7"/>
        <v>I alt (netto)</v>
      </c>
      <c r="C114" s="13" t="str">
        <f t="shared" si="7"/>
        <v>1 Driftskonti</v>
      </c>
      <c r="D114" s="36" t="str">
        <f t="shared" si="7"/>
        <v>2021</v>
      </c>
      <c r="E114" s="3">
        <v>165</v>
      </c>
      <c r="F114" s="4" t="s">
        <v>9</v>
      </c>
      <c r="G114" s="16">
        <f>(Dataark7a!G114*Dataark9!$F$57)/1000</f>
        <v>109.32536580394</v>
      </c>
      <c r="H114" s="16">
        <f>(Dataark7a!H114*Dataark9!$F$57)/1000</f>
        <v>117.67485291583999</v>
      </c>
      <c r="I114" s="16">
        <f>(Dataark7a!I114*Dataark9!$F$57)/1000</f>
        <v>54.340177695979996</v>
      </c>
      <c r="J114" s="16">
        <f>(Dataark7a!J114*Dataark9!$F$57)/1000</f>
        <v>17.49326165686</v>
      </c>
      <c r="K114" s="16">
        <f>(Dataark7a!K114*Dataark9!$F$57)/1000</f>
        <v>16.307957549179999</v>
      </c>
      <c r="L114" s="16">
        <f>(Dataark7a!L114*Dataark9!$F$57)/1000</f>
        <v>0.70182480059999997</v>
      </c>
      <c r="M114" s="13">
        <f t="shared" si="6"/>
        <v>315.84344042239996</v>
      </c>
    </row>
    <row r="115" spans="1:13" x14ac:dyDescent="0.2">
      <c r="A115" s="13" t="str">
        <f t="shared" si="7"/>
        <v>2024-priser (mio. kr.)</v>
      </c>
      <c r="B115" s="13" t="str">
        <f t="shared" si="7"/>
        <v>I alt (netto)</v>
      </c>
      <c r="C115" s="13" t="str">
        <f t="shared" si="7"/>
        <v>1 Driftskonti</v>
      </c>
      <c r="D115" s="36" t="str">
        <f t="shared" si="7"/>
        <v>2021</v>
      </c>
      <c r="E115" s="3">
        <v>167</v>
      </c>
      <c r="F115" s="4" t="s">
        <v>16</v>
      </c>
      <c r="G115" s="16">
        <f>(Dataark7a!G115*Dataark9!$F$57)/1000</f>
        <v>218.41233397720001</v>
      </c>
      <c r="H115" s="16">
        <f>(Dataark7a!H115*Dataark9!$F$57)/1000</f>
        <v>276.21707537138002</v>
      </c>
      <c r="I115" s="16">
        <f>(Dataark7a!I115*Dataark9!$F$57)/1000</f>
        <v>60.219909914340001</v>
      </c>
      <c r="J115" s="16">
        <f>(Dataark7a!J115*Dataark9!$F$57)/1000</f>
        <v>10.33130666788</v>
      </c>
      <c r="K115" s="16">
        <f>(Dataark7a!K115*Dataark9!$F$57)/1000</f>
        <v>18.1973144727</v>
      </c>
      <c r="L115" s="16">
        <f>(Dataark7a!L115*Dataark9!$F$57)/1000</f>
        <v>1.6097410109000001</v>
      </c>
      <c r="M115" s="13">
        <f t="shared" si="6"/>
        <v>584.98768141439996</v>
      </c>
    </row>
    <row r="116" spans="1:13" x14ac:dyDescent="0.2">
      <c r="A116" s="13" t="str">
        <f t="shared" si="7"/>
        <v>2024-priser (mio. kr.)</v>
      </c>
      <c r="B116" s="13" t="str">
        <f t="shared" si="7"/>
        <v>I alt (netto)</v>
      </c>
      <c r="C116" s="13" t="str">
        <f t="shared" si="7"/>
        <v>1 Driftskonti</v>
      </c>
      <c r="D116" s="36" t="str">
        <f t="shared" si="7"/>
        <v>2021</v>
      </c>
      <c r="E116" s="3">
        <v>169</v>
      </c>
      <c r="F116" s="4" t="s">
        <v>17</v>
      </c>
      <c r="G116" s="16">
        <f>(Dataark7a!G116*Dataark9!$F$57)/1000</f>
        <v>106.45122614434</v>
      </c>
      <c r="H116" s="16">
        <f>(Dataark7a!H116*Dataark9!$F$57)/1000</f>
        <v>184.06413702974001</v>
      </c>
      <c r="I116" s="16">
        <f>(Dataark7a!I116*Dataark9!$F$57)/1000</f>
        <v>72.121967326419991</v>
      </c>
      <c r="J116" s="16">
        <f>(Dataark7a!J116*Dataark9!$F$57)/1000</f>
        <v>16.217722931960001</v>
      </c>
      <c r="K116" s="16">
        <f>(Dataark7a!K116*Dataark9!$F$57)/1000</f>
        <v>27.36671119292</v>
      </c>
      <c r="L116" s="16">
        <f>(Dataark7a!L116*Dataark9!$F$57)/1000</f>
        <v>1.615311049</v>
      </c>
      <c r="M116" s="13">
        <f t="shared" si="6"/>
        <v>407.83707567437995</v>
      </c>
    </row>
    <row r="117" spans="1:13" x14ac:dyDescent="0.2">
      <c r="A117" s="13" t="str">
        <f t="shared" si="7"/>
        <v>2024-priser (mio. kr.)</v>
      </c>
      <c r="B117" s="13" t="str">
        <f t="shared" si="7"/>
        <v>I alt (netto)</v>
      </c>
      <c r="C117" s="13" t="str">
        <f t="shared" si="7"/>
        <v>1 Driftskonti</v>
      </c>
      <c r="D117" s="36" t="str">
        <f t="shared" si="7"/>
        <v>2021</v>
      </c>
      <c r="E117" s="3">
        <v>173</v>
      </c>
      <c r="F117" s="4" t="s">
        <v>19</v>
      </c>
      <c r="G117" s="16">
        <f>(Dataark7a!G117*Dataark9!$F$57)/1000</f>
        <v>149.35054558292001</v>
      </c>
      <c r="H117" s="16">
        <f>(Dataark7a!H117*Dataark9!$F$57)/1000</f>
        <v>371.61066187959995</v>
      </c>
      <c r="I117" s="16">
        <f>(Dataark7a!I117*Dataark9!$F$57)/1000</f>
        <v>68.293123136480006</v>
      </c>
      <c r="J117" s="16">
        <f>(Dataark7a!J117*Dataark9!$F$57)/1000</f>
        <v>58.262598526000005</v>
      </c>
      <c r="K117" s="16">
        <f>(Dataark7a!K117*Dataark9!$F$57)/1000</f>
        <v>6.6149772475600006</v>
      </c>
      <c r="L117" s="16">
        <f>(Dataark7a!L117*Dataark9!$F$57)/1000</f>
        <v>1.3813694487999999</v>
      </c>
      <c r="M117" s="13">
        <f t="shared" si="6"/>
        <v>655.51327582136003</v>
      </c>
    </row>
    <row r="118" spans="1:13" x14ac:dyDescent="0.2">
      <c r="A118" s="13" t="str">
        <f t="shared" si="7"/>
        <v>2024-priser (mio. kr.)</v>
      </c>
      <c r="B118" s="13" t="str">
        <f t="shared" si="7"/>
        <v>I alt (netto)</v>
      </c>
      <c r="C118" s="13" t="str">
        <f t="shared" si="7"/>
        <v>1 Driftskonti</v>
      </c>
      <c r="D118" s="36" t="str">
        <f t="shared" si="7"/>
        <v>2021</v>
      </c>
      <c r="E118" s="3">
        <v>175</v>
      </c>
      <c r="F118" s="4" t="s">
        <v>20</v>
      </c>
      <c r="G118" s="16">
        <f>(Dataark7a!G118*Dataark9!$F$57)/1000</f>
        <v>153.10920729279999</v>
      </c>
      <c r="H118" s="16">
        <f>(Dataark7a!H118*Dataark9!$F$57)/1000</f>
        <v>216.71124434146</v>
      </c>
      <c r="I118" s="16">
        <f>(Dataark7a!I118*Dataark9!$F$57)/1000</f>
        <v>34.684627248700004</v>
      </c>
      <c r="J118" s="16">
        <f>(Dataark7a!J118*Dataark9!$F$57)/1000</f>
        <v>38.228285487920004</v>
      </c>
      <c r="K118" s="16">
        <f>(Dataark7a!K118*Dataark9!$F$57)/1000</f>
        <v>15.463539773219999</v>
      </c>
      <c r="L118" s="16">
        <f>(Dataark7a!L118*Dataark9!$F$57)/1000</f>
        <v>2.83403538528</v>
      </c>
      <c r="M118" s="13">
        <f t="shared" si="6"/>
        <v>461.03093952938002</v>
      </c>
    </row>
    <row r="119" spans="1:13" x14ac:dyDescent="0.2">
      <c r="A119" s="13" t="str">
        <f t="shared" si="7"/>
        <v>2024-priser (mio. kr.)</v>
      </c>
      <c r="B119" s="13" t="str">
        <f t="shared" si="7"/>
        <v>I alt (netto)</v>
      </c>
      <c r="C119" s="13" t="str">
        <f t="shared" si="7"/>
        <v>1 Driftskonti</v>
      </c>
      <c r="D119" s="36" t="str">
        <f t="shared" si="7"/>
        <v>2021</v>
      </c>
      <c r="E119" s="3">
        <v>183</v>
      </c>
      <c r="F119" s="4" t="s">
        <v>18</v>
      </c>
      <c r="G119" s="16">
        <f>(Dataark7a!G119*Dataark9!$F$57)/1000</f>
        <v>55.5499899713</v>
      </c>
      <c r="H119" s="16">
        <f>(Dataark7a!H119*Dataark9!$F$57)/1000</f>
        <v>79.642632769039992</v>
      </c>
      <c r="I119" s="16">
        <f>(Dataark7a!I119*Dataark9!$F$57)/1000</f>
        <v>14.397434480879999</v>
      </c>
      <c r="J119" s="16">
        <f>(Dataark7a!J119*Dataark9!$F$57)/1000</f>
        <v>25.937439416459998</v>
      </c>
      <c r="K119" s="16">
        <f>(Dataark7a!K119*Dataark9!$F$57)/1000</f>
        <v>7.1686390347</v>
      </c>
      <c r="L119" s="16">
        <f>(Dataark7a!L119*Dataark9!$F$57)/1000</f>
        <v>0.56702987857999998</v>
      </c>
      <c r="M119" s="13">
        <f t="shared" si="6"/>
        <v>183.26316555096</v>
      </c>
    </row>
    <row r="120" spans="1:13" x14ac:dyDescent="0.2">
      <c r="A120" s="13" t="str">
        <f t="shared" si="7"/>
        <v>2024-priser (mio. kr.)</v>
      </c>
      <c r="B120" s="13" t="str">
        <f t="shared" si="7"/>
        <v>I alt (netto)</v>
      </c>
      <c r="C120" s="13" t="str">
        <f t="shared" si="7"/>
        <v>1 Driftskonti</v>
      </c>
      <c r="D120" s="36" t="str">
        <f t="shared" si="7"/>
        <v>2021</v>
      </c>
      <c r="E120" s="3">
        <v>185</v>
      </c>
      <c r="F120" s="4" t="s">
        <v>8</v>
      </c>
      <c r="G120" s="16">
        <f>(Dataark7a!G120*Dataark9!$F$57)/1000</f>
        <v>110.54409014021999</v>
      </c>
      <c r="H120" s="16">
        <f>(Dataark7a!H120*Dataark9!$F$57)/1000</f>
        <v>250.80767556679999</v>
      </c>
      <c r="I120" s="16">
        <f>(Dataark7a!I120*Dataark9!$F$57)/1000</f>
        <v>48.092822963019998</v>
      </c>
      <c r="J120" s="16">
        <f>(Dataark7a!J120*Dataark9!$F$57)/1000</f>
        <v>17.395228986300001</v>
      </c>
      <c r="K120" s="16">
        <f>(Dataark7a!K120*Dataark9!$F$57)/1000</f>
        <v>11.32054543444</v>
      </c>
      <c r="L120" s="16">
        <f>(Dataark7a!L120*Dataark9!$F$57)/1000</f>
        <v>1.3691153649799999</v>
      </c>
      <c r="M120" s="13">
        <f t="shared" si="6"/>
        <v>439.52947845576006</v>
      </c>
    </row>
    <row r="121" spans="1:13" x14ac:dyDescent="0.2">
      <c r="A121" s="13" t="str">
        <f t="shared" si="7"/>
        <v>2024-priser (mio. kr.)</v>
      </c>
      <c r="B121" s="13" t="str">
        <f t="shared" si="7"/>
        <v>I alt (netto)</v>
      </c>
      <c r="C121" s="13" t="str">
        <f t="shared" si="7"/>
        <v>1 Driftskonti</v>
      </c>
      <c r="D121" s="36" t="str">
        <f t="shared" si="7"/>
        <v>2021</v>
      </c>
      <c r="E121" s="3">
        <v>187</v>
      </c>
      <c r="F121" s="4" t="s">
        <v>21</v>
      </c>
      <c r="G121" s="16">
        <f>(Dataark7a!G121*Dataark9!$F$57)/1000</f>
        <v>38.878865938000004</v>
      </c>
      <c r="H121" s="16">
        <f>(Dataark7a!H121*Dataark9!$F$57)/1000</f>
        <v>50.895666134940001</v>
      </c>
      <c r="I121" s="16">
        <f>(Dataark7a!I121*Dataark9!$F$57)/1000</f>
        <v>18.925875456179998</v>
      </c>
      <c r="J121" s="16">
        <f>(Dataark7a!J121*Dataark9!$F$57)/1000</f>
        <v>4.3914180380400003</v>
      </c>
      <c r="K121" s="16">
        <f>(Dataark7a!K121*Dataark9!$F$57)/1000</f>
        <v>4.7434444459599998</v>
      </c>
      <c r="L121" s="16">
        <f>(Dataark7a!L121*Dataark9!$F$57)/1000</f>
        <v>0.24619568402</v>
      </c>
      <c r="M121" s="13">
        <f t="shared" si="6"/>
        <v>118.08146569713999</v>
      </c>
    </row>
    <row r="122" spans="1:13" x14ac:dyDescent="0.2">
      <c r="A122" s="13" t="str">
        <f t="shared" si="7"/>
        <v>2024-priser (mio. kr.)</v>
      </c>
      <c r="B122" s="13" t="str">
        <f t="shared" si="7"/>
        <v>I alt (netto)</v>
      </c>
      <c r="C122" s="13" t="str">
        <f t="shared" si="7"/>
        <v>1 Driftskonti</v>
      </c>
      <c r="D122" s="36" t="str">
        <f t="shared" si="7"/>
        <v>2021</v>
      </c>
      <c r="E122" s="3">
        <v>190</v>
      </c>
      <c r="F122" s="4" t="s">
        <v>26</v>
      </c>
      <c r="G122" s="16">
        <f>(Dataark7a!G122*Dataark9!$F$57)/1000</f>
        <v>169.49180335251998</v>
      </c>
      <c r="H122" s="16">
        <f>(Dataark7a!H122*Dataark9!$F$57)/1000</f>
        <v>201.49612826749998</v>
      </c>
      <c r="I122" s="16">
        <f>(Dataark7a!I122*Dataark9!$F$57)/1000</f>
        <v>-19.1553610259</v>
      </c>
      <c r="J122" s="16">
        <f>(Dataark7a!J122*Dataark9!$F$57)/1000</f>
        <v>16.69451819332</v>
      </c>
      <c r="K122" s="16">
        <f>(Dataark7a!K122*Dataark9!$F$57)/1000</f>
        <v>11.954415770219999</v>
      </c>
      <c r="L122" s="16">
        <f>(Dataark7a!L122*Dataark9!$F$57)/1000</f>
        <v>1.8325425349</v>
      </c>
      <c r="M122" s="13">
        <f t="shared" si="6"/>
        <v>382.31404709255992</v>
      </c>
    </row>
    <row r="123" spans="1:13" x14ac:dyDescent="0.2">
      <c r="A123" s="13" t="str">
        <f t="shared" si="7"/>
        <v>2024-priser (mio. kr.)</v>
      </c>
      <c r="B123" s="13" t="str">
        <f t="shared" si="7"/>
        <v>I alt (netto)</v>
      </c>
      <c r="C123" s="13" t="str">
        <f t="shared" si="7"/>
        <v>1 Driftskonti</v>
      </c>
      <c r="D123" s="36" t="str">
        <f t="shared" si="7"/>
        <v>2021</v>
      </c>
      <c r="E123" s="3">
        <v>201</v>
      </c>
      <c r="F123" s="4" t="s">
        <v>22</v>
      </c>
      <c r="G123" s="16">
        <f>(Dataark7a!G123*Dataark9!$F$57)/1000</f>
        <v>55.450843293120002</v>
      </c>
      <c r="H123" s="16">
        <f>(Dataark7a!H123*Dataark9!$F$57)/1000</f>
        <v>121.97158030618</v>
      </c>
      <c r="I123" s="16">
        <f>(Dataark7a!I123*Dataark9!$F$57)/1000</f>
        <v>31.057418437979997</v>
      </c>
      <c r="J123" s="16">
        <f>(Dataark7a!J123*Dataark9!$F$57)/1000</f>
        <v>22.16095358466</v>
      </c>
      <c r="K123" s="16">
        <f>(Dataark7a!K123*Dataark9!$F$57)/1000</f>
        <v>7.9005420410400005</v>
      </c>
      <c r="L123" s="16">
        <f>(Dataark7a!L123*Dataark9!$F$57)/1000</f>
        <v>0.39547270509999999</v>
      </c>
      <c r="M123" s="13">
        <f t="shared" si="6"/>
        <v>238.93681036808002</v>
      </c>
    </row>
    <row r="124" spans="1:13" x14ac:dyDescent="0.2">
      <c r="A124" s="13" t="str">
        <f t="shared" si="7"/>
        <v>2024-priser (mio. kr.)</v>
      </c>
      <c r="B124" s="13" t="str">
        <f t="shared" si="7"/>
        <v>I alt (netto)</v>
      </c>
      <c r="C124" s="13" t="str">
        <f t="shared" si="7"/>
        <v>1 Driftskonti</v>
      </c>
      <c r="D124" s="36" t="str">
        <f t="shared" si="7"/>
        <v>2021</v>
      </c>
      <c r="E124" s="3">
        <v>210</v>
      </c>
      <c r="F124" s="4" t="s">
        <v>24</v>
      </c>
      <c r="G124" s="16">
        <f>(Dataark7a!G124*Dataark9!$F$57)/1000</f>
        <v>135.35526785286001</v>
      </c>
      <c r="H124" s="16">
        <f>(Dataark7a!H124*Dataark9!$F$57)/1000</f>
        <v>223.63814372262001</v>
      </c>
      <c r="I124" s="16">
        <f>(Dataark7a!I124*Dataark9!$F$57)/1000</f>
        <v>25.134239922439999</v>
      </c>
      <c r="J124" s="16">
        <f>(Dataark7a!J124*Dataark9!$F$57)/1000</f>
        <v>7.9785225744399995</v>
      </c>
      <c r="K124" s="16">
        <f>(Dataark7a!K124*Dataark9!$F$57)/1000</f>
        <v>15.41118141508</v>
      </c>
      <c r="L124" s="16">
        <f>(Dataark7a!L124*Dataark9!$F$57)/1000</f>
        <v>1.1997862067399998</v>
      </c>
      <c r="M124" s="13">
        <f t="shared" si="6"/>
        <v>408.71714169417999</v>
      </c>
    </row>
    <row r="125" spans="1:13" x14ac:dyDescent="0.2">
      <c r="A125" s="13" t="str">
        <f t="shared" si="7"/>
        <v>2024-priser (mio. kr.)</v>
      </c>
      <c r="B125" s="13" t="str">
        <f t="shared" si="7"/>
        <v>I alt (netto)</v>
      </c>
      <c r="C125" s="13" t="str">
        <f t="shared" si="7"/>
        <v>1 Driftskonti</v>
      </c>
      <c r="D125" s="36" t="str">
        <f t="shared" si="7"/>
        <v>2021</v>
      </c>
      <c r="E125" s="3">
        <v>217</v>
      </c>
      <c r="F125" s="4" t="s">
        <v>29</v>
      </c>
      <c r="G125" s="16">
        <f>(Dataark7a!G125*Dataark9!$F$57)/1000</f>
        <v>235.67945208719999</v>
      </c>
      <c r="H125" s="16">
        <f>(Dataark7a!H125*Dataark9!$F$57)/1000</f>
        <v>331.95310461522001</v>
      </c>
      <c r="I125" s="16">
        <f>(Dataark7a!I125*Dataark9!$F$57)/1000</f>
        <v>115.2218081366</v>
      </c>
      <c r="J125" s="16">
        <f>(Dataark7a!J125*Dataark9!$F$57)/1000</f>
        <v>20.945571271239999</v>
      </c>
      <c r="K125" s="16">
        <f>(Dataark7a!K125*Dataark9!$F$57)/1000</f>
        <v>31.266851870539998</v>
      </c>
      <c r="L125" s="16">
        <f>(Dataark7a!L125*Dataark9!$F$57)/1000</f>
        <v>1.77015810818</v>
      </c>
      <c r="M125" s="13">
        <f t="shared" si="6"/>
        <v>736.83694608897997</v>
      </c>
    </row>
    <row r="126" spans="1:13" x14ac:dyDescent="0.2">
      <c r="A126" s="13" t="str">
        <f t="shared" si="7"/>
        <v>2024-priser (mio. kr.)</v>
      </c>
      <c r="B126" s="13" t="str">
        <f t="shared" si="7"/>
        <v>I alt (netto)</v>
      </c>
      <c r="C126" s="13" t="str">
        <f t="shared" si="7"/>
        <v>1 Driftskonti</v>
      </c>
      <c r="D126" s="36" t="str">
        <f t="shared" si="7"/>
        <v>2021</v>
      </c>
      <c r="E126" s="3">
        <v>219</v>
      </c>
      <c r="F126" s="4" t="s">
        <v>30</v>
      </c>
      <c r="G126" s="16">
        <f>(Dataark7a!G126*Dataark9!$F$57)/1000</f>
        <v>75.626635298940002</v>
      </c>
      <c r="H126" s="16">
        <f>(Dataark7a!H126*Dataark9!$F$57)/1000</f>
        <v>249.19793455589999</v>
      </c>
      <c r="I126" s="16">
        <f>(Dataark7a!I126*Dataark9!$F$57)/1000</f>
        <v>67.321708491839999</v>
      </c>
      <c r="J126" s="16">
        <f>(Dataark7a!J126*Dataark9!$F$57)/1000</f>
        <v>51.246578535239998</v>
      </c>
      <c r="K126" s="16">
        <f>(Dataark7a!K126*Dataark9!$F$57)/1000</f>
        <v>16.244459114839998</v>
      </c>
      <c r="L126" s="16">
        <f>(Dataark7a!L126*Dataark9!$F$57)/1000</f>
        <v>1.3401511668599999</v>
      </c>
      <c r="M126" s="13">
        <f t="shared" si="6"/>
        <v>460.97746716361996</v>
      </c>
    </row>
    <row r="127" spans="1:13" x14ac:dyDescent="0.2">
      <c r="A127" s="13" t="str">
        <f t="shared" si="7"/>
        <v>2024-priser (mio. kr.)</v>
      </c>
      <c r="B127" s="13" t="str">
        <f t="shared" si="7"/>
        <v>I alt (netto)</v>
      </c>
      <c r="C127" s="13" t="str">
        <f t="shared" si="7"/>
        <v>1 Driftskonti</v>
      </c>
      <c r="D127" s="36" t="str">
        <f t="shared" si="7"/>
        <v>2021</v>
      </c>
      <c r="E127" s="3">
        <v>223</v>
      </c>
      <c r="F127" s="4" t="s">
        <v>31</v>
      </c>
      <c r="G127" s="16">
        <f>(Dataark7a!G127*Dataark9!$F$57)/1000</f>
        <v>87.931963469460001</v>
      </c>
      <c r="H127" s="16">
        <f>(Dataark7a!H127*Dataark9!$F$57)/1000</f>
        <v>185.24609911456</v>
      </c>
      <c r="I127" s="16">
        <f>(Dataark7a!I127*Dataark9!$F$57)/1000</f>
        <v>16.795892886739999</v>
      </c>
      <c r="J127" s="16">
        <f>(Dataark7a!J127*Dataark9!$F$57)/1000</f>
        <v>18.073659626879998</v>
      </c>
      <c r="K127" s="16">
        <f>(Dataark7a!K127*Dataark9!$F$57)/1000</f>
        <v>19.384846595619997</v>
      </c>
      <c r="L127" s="16">
        <f>(Dataark7a!L127*Dataark9!$F$57)/1000</f>
        <v>0.84775979881999997</v>
      </c>
      <c r="M127" s="13">
        <f t="shared" si="6"/>
        <v>328.28022149207993</v>
      </c>
    </row>
    <row r="128" spans="1:13" x14ac:dyDescent="0.2">
      <c r="A128" s="13" t="str">
        <f t="shared" si="7"/>
        <v>2024-priser (mio. kr.)</v>
      </c>
      <c r="B128" s="13" t="str">
        <f t="shared" si="7"/>
        <v>I alt (netto)</v>
      </c>
      <c r="C128" s="13" t="str">
        <f t="shared" si="7"/>
        <v>1 Driftskonti</v>
      </c>
      <c r="D128" s="36" t="str">
        <f t="shared" si="7"/>
        <v>2021</v>
      </c>
      <c r="E128" s="3">
        <v>230</v>
      </c>
      <c r="F128" s="4" t="s">
        <v>32</v>
      </c>
      <c r="G128" s="16">
        <f>(Dataark7a!G128*Dataark9!$F$57)/1000</f>
        <v>176.36188834506001</v>
      </c>
      <c r="H128" s="16">
        <f>(Dataark7a!H128*Dataark9!$F$57)/1000</f>
        <v>354.63429975841996</v>
      </c>
      <c r="I128" s="16">
        <f>(Dataark7a!I128*Dataark9!$F$57)/1000</f>
        <v>65.668521183759992</v>
      </c>
      <c r="J128" s="16">
        <f>(Dataark7a!J128*Dataark9!$F$57)/1000</f>
        <v>100.91460827293999</v>
      </c>
      <c r="K128" s="16">
        <f>(Dataark7a!K128*Dataark9!$F$57)/1000</f>
        <v>17.748369401839998</v>
      </c>
      <c r="L128" s="16">
        <f>(Dataark7a!L128*Dataark9!$F$57)/1000</f>
        <v>2.29151367434</v>
      </c>
      <c r="M128" s="13">
        <f t="shared" si="6"/>
        <v>717.61920063635989</v>
      </c>
    </row>
    <row r="129" spans="1:13" x14ac:dyDescent="0.2">
      <c r="A129" s="13" t="str">
        <f t="shared" si="7"/>
        <v>2024-priser (mio. kr.)</v>
      </c>
      <c r="B129" s="13" t="str">
        <f t="shared" si="7"/>
        <v>I alt (netto)</v>
      </c>
      <c r="C129" s="13" t="str">
        <f t="shared" si="7"/>
        <v>1 Driftskonti</v>
      </c>
      <c r="D129" s="36" t="str">
        <f t="shared" si="7"/>
        <v>2021</v>
      </c>
      <c r="E129" s="3">
        <v>240</v>
      </c>
      <c r="F129" s="4" t="s">
        <v>23</v>
      </c>
      <c r="G129" s="16">
        <f>(Dataark7a!G129*Dataark9!$F$57)/1000</f>
        <v>60.899454562540001</v>
      </c>
      <c r="H129" s="16">
        <f>(Dataark7a!H129*Dataark9!$F$57)/1000</f>
        <v>148.69105307187999</v>
      </c>
      <c r="I129" s="16">
        <f>(Dataark7a!I129*Dataark9!$F$57)/1000</f>
        <v>65.928084959220001</v>
      </c>
      <c r="J129" s="16">
        <f>(Dataark7a!J129*Dataark9!$F$57)/1000</f>
        <v>37.789366485640002</v>
      </c>
      <c r="K129" s="16">
        <f>(Dataark7a!K129*Dataark9!$F$57)/1000</f>
        <v>19.50961544906</v>
      </c>
      <c r="L129" s="16">
        <f>(Dataark7a!L129*Dataark9!$F$57)/1000</f>
        <v>2.0987903560799999</v>
      </c>
      <c r="M129" s="13">
        <f t="shared" si="6"/>
        <v>334.91636488441998</v>
      </c>
    </row>
    <row r="130" spans="1:13" x14ac:dyDescent="0.2">
      <c r="A130" s="13" t="str">
        <f t="shared" si="7"/>
        <v>2024-priser (mio. kr.)</v>
      </c>
      <c r="B130" s="13" t="str">
        <f t="shared" si="7"/>
        <v>I alt (netto)</v>
      </c>
      <c r="C130" s="13" t="str">
        <f t="shared" si="7"/>
        <v>1 Driftskonti</v>
      </c>
      <c r="D130" s="36" t="str">
        <f t="shared" si="7"/>
        <v>2021</v>
      </c>
      <c r="E130" s="3">
        <v>250</v>
      </c>
      <c r="F130" s="4" t="s">
        <v>25</v>
      </c>
      <c r="G130" s="16">
        <f>(Dataark7a!G130*Dataark9!$F$57)/1000</f>
        <v>108.6825834072</v>
      </c>
      <c r="H130" s="16">
        <f>(Dataark7a!H130*Dataark9!$F$57)/1000</f>
        <v>278.12759843968001</v>
      </c>
      <c r="I130" s="16">
        <f>(Dataark7a!I130*Dataark9!$F$57)/1000</f>
        <v>64.448682839859998</v>
      </c>
      <c r="J130" s="16">
        <f>(Dataark7a!J130*Dataark9!$F$57)/1000</f>
        <v>17.381860894860001</v>
      </c>
      <c r="K130" s="16">
        <f>(Dataark7a!K130*Dataark9!$F$57)/1000</f>
        <v>28.17548072504</v>
      </c>
      <c r="L130" s="16">
        <f>(Dataark7a!L130*Dataark9!$F$57)/1000</f>
        <v>1.7044316585999999</v>
      </c>
      <c r="M130" s="13">
        <f t="shared" si="6"/>
        <v>498.52063796524004</v>
      </c>
    </row>
    <row r="131" spans="1:13" x14ac:dyDescent="0.2">
      <c r="A131" s="13" t="str">
        <f t="shared" si="7"/>
        <v>2024-priser (mio. kr.)</v>
      </c>
      <c r="B131" s="13" t="str">
        <f t="shared" si="7"/>
        <v>I alt (netto)</v>
      </c>
      <c r="C131" s="13" t="str">
        <f t="shared" si="7"/>
        <v>1 Driftskonti</v>
      </c>
      <c r="D131" s="36" t="str">
        <f t="shared" si="7"/>
        <v>2021</v>
      </c>
      <c r="E131" s="3">
        <v>253</v>
      </c>
      <c r="F131" s="4" t="s">
        <v>35</v>
      </c>
      <c r="G131" s="16">
        <f>(Dataark7a!G131*Dataark9!$F$57)/1000</f>
        <v>174.26309798898001</v>
      </c>
      <c r="H131" s="16">
        <f>(Dataark7a!H131*Dataark9!$F$57)/1000</f>
        <v>178.16769469708001</v>
      </c>
      <c r="I131" s="16">
        <f>(Dataark7a!I131*Dataark9!$F$57)/1000</f>
        <v>27.784464050419999</v>
      </c>
      <c r="J131" s="16">
        <f>(Dataark7a!J131*Dataark9!$F$57)/1000</f>
        <v>55.995593019300003</v>
      </c>
      <c r="K131" s="16">
        <f>(Dataark7a!K131*Dataark9!$F$57)/1000</f>
        <v>24.132747072059999</v>
      </c>
      <c r="L131" s="16">
        <f>(Dataark7a!L131*Dataark9!$F$57)/1000</f>
        <v>2.24918138478</v>
      </c>
      <c r="M131" s="13">
        <f t="shared" si="6"/>
        <v>462.59277821262003</v>
      </c>
    </row>
    <row r="132" spans="1:13" x14ac:dyDescent="0.2">
      <c r="A132" s="13" t="str">
        <f t="shared" si="7"/>
        <v>2024-priser (mio. kr.)</v>
      </c>
      <c r="B132" s="13" t="str">
        <f t="shared" si="7"/>
        <v>I alt (netto)</v>
      </c>
      <c r="C132" s="13" t="str">
        <f t="shared" si="7"/>
        <v>1 Driftskonti</v>
      </c>
      <c r="D132" s="36" t="str">
        <f t="shared" si="7"/>
        <v>2021</v>
      </c>
      <c r="E132" s="3">
        <v>259</v>
      </c>
      <c r="F132" s="4" t="s">
        <v>36</v>
      </c>
      <c r="G132" s="16">
        <f>(Dataark7a!G132*Dataark9!$F$57)/1000</f>
        <v>218.56161099828</v>
      </c>
      <c r="H132" s="16">
        <f>(Dataark7a!H132*Dataark9!$F$57)/1000</f>
        <v>270.25379258151997</v>
      </c>
      <c r="I132" s="16">
        <f>(Dataark7a!I132*Dataark9!$F$57)/1000</f>
        <v>40.811669158699999</v>
      </c>
      <c r="J132" s="16">
        <f>(Dataark7a!J132*Dataark9!$F$57)/1000</f>
        <v>32.197048233239997</v>
      </c>
      <c r="K132" s="16">
        <f>(Dataark7a!K132*Dataark9!$F$57)/1000</f>
        <v>26.908854061099998</v>
      </c>
      <c r="L132" s="16">
        <f>(Dataark7a!L132*Dataark9!$F$57)/1000</f>
        <v>2.3026537505400002</v>
      </c>
      <c r="M132" s="13">
        <f t="shared" si="6"/>
        <v>591.03562878337993</v>
      </c>
    </row>
    <row r="133" spans="1:13" x14ac:dyDescent="0.2">
      <c r="A133" s="13" t="str">
        <f t="shared" si="7"/>
        <v>2024-priser (mio. kr.)</v>
      </c>
      <c r="B133" s="13" t="str">
        <f t="shared" si="7"/>
        <v>I alt (netto)</v>
      </c>
      <c r="C133" s="13" t="str">
        <f t="shared" si="7"/>
        <v>1 Driftskonti</v>
      </c>
      <c r="D133" s="36" t="str">
        <f t="shared" si="7"/>
        <v>2021</v>
      </c>
      <c r="E133" s="3">
        <v>260</v>
      </c>
      <c r="F133" s="4" t="s">
        <v>28</v>
      </c>
      <c r="G133" s="16">
        <f>(Dataark7a!G133*Dataark9!$F$57)/1000</f>
        <v>66.501798883519996</v>
      </c>
      <c r="H133" s="16">
        <f>(Dataark7a!H133*Dataark9!$F$57)/1000</f>
        <v>182.41651975976001</v>
      </c>
      <c r="I133" s="16">
        <f>(Dataark7a!I133*Dataark9!$F$57)/1000</f>
        <v>35.291761401599999</v>
      </c>
      <c r="J133" s="16">
        <f>(Dataark7a!J133*Dataark9!$F$57)/1000</f>
        <v>29.955664901799999</v>
      </c>
      <c r="K133" s="16">
        <f>(Dataark7a!K133*Dataark9!$F$57)/1000</f>
        <v>18.383353745239997</v>
      </c>
      <c r="L133" s="16">
        <f>(Dataark7a!L133*Dataark9!$F$57)/1000</f>
        <v>1.3913955173799999</v>
      </c>
      <c r="M133" s="13">
        <f t="shared" si="6"/>
        <v>333.94049420929997</v>
      </c>
    </row>
    <row r="134" spans="1:13" x14ac:dyDescent="0.2">
      <c r="A134" s="13" t="str">
        <f t="shared" si="7"/>
        <v>2024-priser (mio. kr.)</v>
      </c>
      <c r="B134" s="13" t="str">
        <f t="shared" si="7"/>
        <v>I alt (netto)</v>
      </c>
      <c r="C134" s="13" t="str">
        <f t="shared" si="7"/>
        <v>1 Driftskonti</v>
      </c>
      <c r="D134" s="36" t="str">
        <f t="shared" si="7"/>
        <v>2021</v>
      </c>
      <c r="E134" s="3">
        <v>265</v>
      </c>
      <c r="F134" s="4" t="s">
        <v>38</v>
      </c>
      <c r="G134" s="16">
        <f>(Dataark7a!G134*Dataark9!$F$57)/1000</f>
        <v>270.27941475677994</v>
      </c>
      <c r="H134" s="16">
        <f>(Dataark7a!H134*Dataark9!$F$57)/1000</f>
        <v>389.94165726670002</v>
      </c>
      <c r="I134" s="16">
        <f>(Dataark7a!I134*Dataark9!$F$57)/1000</f>
        <v>78.758110718759994</v>
      </c>
      <c r="J134" s="16">
        <f>(Dataark7a!J134*Dataark9!$F$57)/1000</f>
        <v>32.412051703899998</v>
      </c>
      <c r="K134" s="16">
        <f>(Dataark7a!K134*Dataark9!$F$57)/1000</f>
        <v>22.6756251051</v>
      </c>
      <c r="L134" s="16">
        <f>(Dataark7a!L134*Dataark9!$F$57)/1000</f>
        <v>3.9335609062200003</v>
      </c>
      <c r="M134" s="13">
        <f t="shared" si="6"/>
        <v>798.00042045746011</v>
      </c>
    </row>
    <row r="135" spans="1:13" x14ac:dyDescent="0.2">
      <c r="A135" s="13" t="str">
        <f t="shared" si="7"/>
        <v>2024-priser (mio. kr.)</v>
      </c>
      <c r="B135" s="13" t="str">
        <f t="shared" si="7"/>
        <v>I alt (netto)</v>
      </c>
      <c r="C135" s="13" t="str">
        <f t="shared" si="7"/>
        <v>1 Driftskonti</v>
      </c>
      <c r="D135" s="36" t="str">
        <f t="shared" si="7"/>
        <v>2021</v>
      </c>
      <c r="E135" s="3">
        <v>269</v>
      </c>
      <c r="F135" s="4" t="s">
        <v>39</v>
      </c>
      <c r="G135" s="16">
        <f>(Dataark7a!G135*Dataark9!$F$57)/1000</f>
        <v>54.589715402860001</v>
      </c>
      <c r="H135" s="16">
        <f>(Dataark7a!H135*Dataark9!$F$57)/1000</f>
        <v>90.56659149075999</v>
      </c>
      <c r="I135" s="16">
        <f>(Dataark7a!I135*Dataark9!$F$57)/1000</f>
        <v>22.451709573479999</v>
      </c>
      <c r="J135" s="16">
        <f>(Dataark7a!J135*Dataark9!$F$57)/1000</f>
        <v>11.93881966354</v>
      </c>
      <c r="K135" s="16">
        <f>(Dataark7a!K135*Dataark9!$F$57)/1000</f>
        <v>8.4085295157599997</v>
      </c>
      <c r="L135" s="16">
        <f>(Dataark7a!L135*Dataark9!$F$57)/1000</f>
        <v>0.58039797002000004</v>
      </c>
      <c r="M135" s="13">
        <f t="shared" si="6"/>
        <v>188.53576361641996</v>
      </c>
    </row>
    <row r="136" spans="1:13" x14ac:dyDescent="0.2">
      <c r="A136" s="13" t="str">
        <f t="shared" si="7"/>
        <v>2024-priser (mio. kr.)</v>
      </c>
      <c r="B136" s="13" t="str">
        <f t="shared" si="7"/>
        <v>I alt (netto)</v>
      </c>
      <c r="C136" s="13" t="str">
        <f t="shared" si="7"/>
        <v>1 Driftskonti</v>
      </c>
      <c r="D136" s="36" t="str">
        <f t="shared" si="7"/>
        <v>2021</v>
      </c>
      <c r="E136" s="3">
        <v>270</v>
      </c>
      <c r="F136" s="4" t="s">
        <v>27</v>
      </c>
      <c r="G136" s="16">
        <f>(Dataark7a!G136*Dataark9!$F$57)/1000</f>
        <v>83.913737984120004</v>
      </c>
      <c r="H136" s="16">
        <f>(Dataark7a!H136*Dataark9!$F$57)/1000</f>
        <v>260.98859120598001</v>
      </c>
      <c r="I136" s="16">
        <f>(Dataark7a!I136*Dataark9!$F$57)/1000</f>
        <v>67.53893997774</v>
      </c>
      <c r="J136" s="16">
        <f>(Dataark7a!J136*Dataark9!$F$57)/1000</f>
        <v>22.646660906979999</v>
      </c>
      <c r="K136" s="16">
        <f>(Dataark7a!K136*Dataark9!$F$57)/1000</f>
        <v>22.439455489659998</v>
      </c>
      <c r="L136" s="16">
        <f>(Dataark7a!L136*Dataark9!$F$57)/1000</f>
        <v>1.8180604358399999</v>
      </c>
      <c r="M136" s="13">
        <f t="shared" si="6"/>
        <v>459.34544600032001</v>
      </c>
    </row>
    <row r="137" spans="1:13" x14ac:dyDescent="0.2">
      <c r="A137" s="13" t="str">
        <f t="shared" si="7"/>
        <v>2024-priser (mio. kr.)</v>
      </c>
      <c r="B137" s="13" t="str">
        <f t="shared" si="7"/>
        <v>I alt (netto)</v>
      </c>
      <c r="C137" s="13" t="str">
        <f t="shared" si="7"/>
        <v>1 Driftskonti</v>
      </c>
      <c r="D137" s="36" t="str">
        <f t="shared" si="7"/>
        <v>2021</v>
      </c>
      <c r="E137" s="3">
        <v>306</v>
      </c>
      <c r="F137" s="4" t="s">
        <v>46</v>
      </c>
      <c r="G137" s="16">
        <f>(Dataark7a!G137*Dataark9!$F$57)/1000</f>
        <v>124.82121179814</v>
      </c>
      <c r="H137" s="16">
        <f>(Dataark7a!H137*Dataark9!$F$57)/1000</f>
        <v>243.27252802512001</v>
      </c>
      <c r="I137" s="16">
        <f>(Dataark7a!I137*Dataark9!$F$57)/1000</f>
        <v>38.766351168380005</v>
      </c>
      <c r="J137" s="16">
        <f>(Dataark7a!J137*Dataark9!$F$57)/1000</f>
        <v>14.711584629720001</v>
      </c>
      <c r="K137" s="16">
        <f>(Dataark7a!K137*Dataark9!$F$57)/1000</f>
        <v>20.968965431259999</v>
      </c>
      <c r="L137" s="16">
        <f>(Dataark7a!L137*Dataark9!$F$57)/1000</f>
        <v>2.7393447375800002</v>
      </c>
      <c r="M137" s="13">
        <f t="shared" si="6"/>
        <v>445.27998579020004</v>
      </c>
    </row>
    <row r="138" spans="1:13" x14ac:dyDescent="0.2">
      <c r="A138" s="13" t="str">
        <f t="shared" si="7"/>
        <v>2024-priser (mio. kr.)</v>
      </c>
      <c r="B138" s="13" t="str">
        <f t="shared" si="7"/>
        <v>I alt (netto)</v>
      </c>
      <c r="C138" s="13" t="str">
        <f t="shared" si="7"/>
        <v>1 Driftskonti</v>
      </c>
      <c r="D138" s="36" t="str">
        <f t="shared" si="7"/>
        <v>2021</v>
      </c>
      <c r="E138" s="3">
        <v>316</v>
      </c>
      <c r="F138" s="4" t="s">
        <v>42</v>
      </c>
      <c r="G138" s="16">
        <f>(Dataark7a!G138*Dataark9!$F$57)/1000</f>
        <v>215.09370527722001</v>
      </c>
      <c r="H138" s="16">
        <f>(Dataark7a!H138*Dataark9!$F$57)/1000</f>
        <v>250.30414412255999</v>
      </c>
      <c r="I138" s="16">
        <f>(Dataark7a!I138*Dataark9!$F$57)/1000</f>
        <v>102.11773650254</v>
      </c>
      <c r="J138" s="16">
        <f>(Dataark7a!J138*Dataark9!$F$57)/1000</f>
        <v>26.093400483260002</v>
      </c>
      <c r="K138" s="16">
        <f>(Dataark7a!K138*Dataark9!$F$57)/1000</f>
        <v>25.019497137579997</v>
      </c>
      <c r="L138" s="16">
        <f>(Dataark7a!L138*Dataark9!$F$57)/1000</f>
        <v>4.54180906674</v>
      </c>
      <c r="M138" s="13">
        <f t="shared" si="6"/>
        <v>623.17029258989999</v>
      </c>
    </row>
    <row r="139" spans="1:13" x14ac:dyDescent="0.2">
      <c r="A139" s="13" t="str">
        <f t="shared" si="7"/>
        <v>2024-priser (mio. kr.)</v>
      </c>
      <c r="B139" s="13" t="str">
        <f t="shared" si="7"/>
        <v>I alt (netto)</v>
      </c>
      <c r="C139" s="13" t="str">
        <f t="shared" si="7"/>
        <v>1 Driftskonti</v>
      </c>
      <c r="D139" s="36" t="str">
        <f t="shared" si="7"/>
        <v>2021</v>
      </c>
      <c r="E139" s="3">
        <v>320</v>
      </c>
      <c r="F139" s="4" t="s">
        <v>40</v>
      </c>
      <c r="G139" s="16">
        <f>(Dataark7a!G139*Dataark9!$F$57)/1000</f>
        <v>104.65210383804001</v>
      </c>
      <c r="H139" s="16">
        <f>(Dataark7a!H139*Dataark9!$F$57)/1000</f>
        <v>169.38040259052002</v>
      </c>
      <c r="I139" s="16">
        <f>(Dataark7a!I139*Dataark9!$F$57)/1000</f>
        <v>20.33843711834</v>
      </c>
      <c r="J139" s="16">
        <f>(Dataark7a!J139*Dataark9!$F$57)/1000</f>
        <v>19.01945209626</v>
      </c>
      <c r="K139" s="16">
        <f>(Dataark7a!K139*Dataark9!$F$57)/1000</f>
        <v>16.737964490499998</v>
      </c>
      <c r="L139" s="16">
        <f>(Dataark7a!L139*Dataark9!$F$57)/1000</f>
        <v>1.81249039774</v>
      </c>
      <c r="M139" s="13">
        <f t="shared" si="6"/>
        <v>331.94085053140009</v>
      </c>
    </row>
    <row r="140" spans="1:13" x14ac:dyDescent="0.2">
      <c r="A140" s="13" t="str">
        <f t="shared" si="7"/>
        <v>2024-priser (mio. kr.)</v>
      </c>
      <c r="B140" s="13" t="str">
        <f t="shared" si="7"/>
        <v>I alt (netto)</v>
      </c>
      <c r="C140" s="13" t="str">
        <f t="shared" si="7"/>
        <v>1 Driftskonti</v>
      </c>
      <c r="D140" s="36" t="str">
        <f t="shared" si="7"/>
        <v>2021</v>
      </c>
      <c r="E140" s="3">
        <v>326</v>
      </c>
      <c r="F140" s="4" t="s">
        <v>43</v>
      </c>
      <c r="G140" s="16">
        <f>(Dataark7a!G140*Dataark9!$F$57)/1000</f>
        <v>202.80397321338</v>
      </c>
      <c r="H140" s="16">
        <f>(Dataark7a!H140*Dataark9!$F$57)/1000</f>
        <v>217.24485399144001</v>
      </c>
      <c r="I140" s="16">
        <f>(Dataark7a!I140*Dataark9!$F$57)/1000</f>
        <v>47.847741286619993</v>
      </c>
      <c r="J140" s="16">
        <f>(Dataark7a!J140*Dataark9!$F$57)/1000</f>
        <v>6.0111851175200002</v>
      </c>
      <c r="K140" s="16">
        <f>(Dataark7a!K140*Dataark9!$F$57)/1000</f>
        <v>0</v>
      </c>
      <c r="L140" s="16">
        <f>(Dataark7a!L140*Dataark9!$F$57)/1000</f>
        <v>2.70815252422</v>
      </c>
      <c r="M140" s="13">
        <f t="shared" si="6"/>
        <v>476.61590613317998</v>
      </c>
    </row>
    <row r="141" spans="1:13" x14ac:dyDescent="0.2">
      <c r="A141" s="13" t="str">
        <f t="shared" si="7"/>
        <v>2024-priser (mio. kr.)</v>
      </c>
      <c r="B141" s="13" t="str">
        <f t="shared" si="7"/>
        <v>I alt (netto)</v>
      </c>
      <c r="C141" s="13" t="str">
        <f t="shared" si="7"/>
        <v>1 Driftskonti</v>
      </c>
      <c r="D141" s="36" t="str">
        <f t="shared" si="7"/>
        <v>2021</v>
      </c>
      <c r="E141" s="3">
        <v>329</v>
      </c>
      <c r="F141" s="4" t="s">
        <v>47</v>
      </c>
      <c r="G141" s="16">
        <f>(Dataark7a!G141*Dataark9!$F$57)/1000</f>
        <v>105.30602631098</v>
      </c>
      <c r="H141" s="16">
        <f>(Dataark7a!H141*Dataark9!$F$57)/1000</f>
        <v>158.75945394144</v>
      </c>
      <c r="I141" s="16">
        <f>(Dataark7a!I141*Dataark9!$F$57)/1000</f>
        <v>22.540830183080001</v>
      </c>
      <c r="J141" s="16">
        <f>(Dataark7a!J141*Dataark9!$F$57)/1000</f>
        <v>5.33498249218</v>
      </c>
      <c r="K141" s="16">
        <f>(Dataark7a!K141*Dataark9!$F$57)/1000</f>
        <v>11.132278146659999</v>
      </c>
      <c r="L141" s="16">
        <f>(Dataark7a!L141*Dataark9!$F$57)/1000</f>
        <v>0.92239830936</v>
      </c>
      <c r="M141" s="13">
        <f t="shared" si="6"/>
        <v>303.99596938370001</v>
      </c>
    </row>
    <row r="142" spans="1:13" x14ac:dyDescent="0.2">
      <c r="A142" s="13" t="str">
        <f t="shared" si="7"/>
        <v>2024-priser (mio. kr.)</v>
      </c>
      <c r="B142" s="13" t="str">
        <f t="shared" si="7"/>
        <v>I alt (netto)</v>
      </c>
      <c r="C142" s="13" t="str">
        <f t="shared" si="7"/>
        <v>1 Driftskonti</v>
      </c>
      <c r="D142" s="36" t="str">
        <f t="shared" si="7"/>
        <v>2021</v>
      </c>
      <c r="E142" s="3">
        <v>330</v>
      </c>
      <c r="F142" s="4" t="s">
        <v>48</v>
      </c>
      <c r="G142" s="16">
        <f>(Dataark7a!G142*Dataark9!$F$57)/1000</f>
        <v>296.65911519837994</v>
      </c>
      <c r="H142" s="16">
        <f>(Dataark7a!H142*Dataark9!$F$57)/1000</f>
        <v>318.17728638630001</v>
      </c>
      <c r="I142" s="16">
        <f>(Dataark7a!I142*Dataark9!$F$57)/1000</f>
        <v>94.634947319000005</v>
      </c>
      <c r="J142" s="16">
        <f>(Dataark7a!J142*Dataark9!$F$57)/1000</f>
        <v>99.351655582079999</v>
      </c>
      <c r="K142" s="16">
        <f>(Dataark7a!K142*Dataark9!$F$57)/1000</f>
        <v>26.869863794400001</v>
      </c>
      <c r="L142" s="16">
        <f>(Dataark7a!L142*Dataark9!$F$57)/1000</f>
        <v>2.4419047030399996</v>
      </c>
      <c r="M142" s="13">
        <f t="shared" si="6"/>
        <v>838.13477298319992</v>
      </c>
    </row>
    <row r="143" spans="1:13" x14ac:dyDescent="0.2">
      <c r="A143" s="13" t="str">
        <f t="shared" si="7"/>
        <v>2024-priser (mio. kr.)</v>
      </c>
      <c r="B143" s="13" t="str">
        <f t="shared" si="7"/>
        <v>I alt (netto)</v>
      </c>
      <c r="C143" s="13" t="str">
        <f t="shared" si="7"/>
        <v>1 Driftskonti</v>
      </c>
      <c r="D143" s="36" t="str">
        <f t="shared" si="7"/>
        <v>2021</v>
      </c>
      <c r="E143" s="3">
        <v>336</v>
      </c>
      <c r="F143" s="4" t="s">
        <v>50</v>
      </c>
      <c r="G143" s="16">
        <f>(Dataark7a!G143*Dataark9!$F$57)/1000</f>
        <v>94.73075197432</v>
      </c>
      <c r="H143" s="16">
        <f>(Dataark7a!H143*Dataark9!$F$57)/1000</f>
        <v>83.248675434980001</v>
      </c>
      <c r="I143" s="16">
        <f>(Dataark7a!I143*Dataark9!$F$57)/1000</f>
        <v>22.770315752800002</v>
      </c>
      <c r="J143" s="16">
        <f>(Dataark7a!J143*Dataark9!$F$57)/1000</f>
        <v>16.560837278920001</v>
      </c>
      <c r="K143" s="16">
        <f>(Dataark7a!K143*Dataark9!$F$57)/1000</f>
        <v>10.949580896980001</v>
      </c>
      <c r="L143" s="16">
        <f>(Dataark7a!L143*Dataark9!$F$57)/1000</f>
        <v>0.43334896418000002</v>
      </c>
      <c r="M143" s="13">
        <f t="shared" si="6"/>
        <v>228.69351030217999</v>
      </c>
    </row>
    <row r="144" spans="1:13" x14ac:dyDescent="0.2">
      <c r="A144" s="13" t="str">
        <f t="shared" si="7"/>
        <v>2024-priser (mio. kr.)</v>
      </c>
      <c r="B144" s="13" t="str">
        <f t="shared" si="7"/>
        <v>I alt (netto)</v>
      </c>
      <c r="C144" s="13" t="str">
        <f t="shared" si="7"/>
        <v>1 Driftskonti</v>
      </c>
      <c r="D144" s="36" t="str">
        <f t="shared" si="7"/>
        <v>2021</v>
      </c>
      <c r="E144" s="3">
        <v>340</v>
      </c>
      <c r="F144" s="4" t="s">
        <v>49</v>
      </c>
      <c r="G144" s="16">
        <f>(Dataark7a!G144*Dataark9!$F$57)/1000</f>
        <v>98.06831880384</v>
      </c>
      <c r="H144" s="16">
        <f>(Dataark7a!H144*Dataark9!$F$57)/1000</f>
        <v>139.69321352513998</v>
      </c>
      <c r="I144" s="16">
        <f>(Dataark7a!I144*Dataark9!$F$57)/1000</f>
        <v>27.427981612020002</v>
      </c>
      <c r="J144" s="16">
        <f>(Dataark7a!J144*Dataark9!$F$57)/1000</f>
        <v>18.32096931852</v>
      </c>
      <c r="K144" s="16">
        <f>(Dataark7a!K144*Dataark9!$F$57)/1000</f>
        <v>8.5789726816199998</v>
      </c>
      <c r="L144" s="16">
        <f>(Dataark7a!L144*Dataark9!$F$57)/1000</f>
        <v>1.45712196696</v>
      </c>
      <c r="M144" s="13">
        <f t="shared" si="6"/>
        <v>293.54657790809995</v>
      </c>
    </row>
    <row r="145" spans="1:13" x14ac:dyDescent="0.2">
      <c r="A145" s="13" t="str">
        <f t="shared" si="7"/>
        <v>2024-priser (mio. kr.)</v>
      </c>
      <c r="B145" s="13" t="str">
        <f t="shared" si="7"/>
        <v>I alt (netto)</v>
      </c>
      <c r="C145" s="13" t="str">
        <f t="shared" si="7"/>
        <v>1 Driftskonti</v>
      </c>
      <c r="D145" s="36" t="str">
        <f t="shared" si="7"/>
        <v>2021</v>
      </c>
      <c r="E145" s="3">
        <v>350</v>
      </c>
      <c r="F145" s="4" t="s">
        <v>37</v>
      </c>
      <c r="G145" s="16">
        <f>(Dataark7a!G145*Dataark9!$F$57)/1000</f>
        <v>59.909101788359997</v>
      </c>
      <c r="H145" s="16">
        <f>(Dataark7a!H145*Dataark9!$F$57)/1000</f>
        <v>117.61692451959999</v>
      </c>
      <c r="I145" s="16">
        <f>(Dataark7a!I145*Dataark9!$F$57)/1000</f>
        <v>27.798946149479999</v>
      </c>
      <c r="J145" s="16">
        <f>(Dataark7a!J145*Dataark9!$F$57)/1000</f>
        <v>7.3903265510800003</v>
      </c>
      <c r="K145" s="16">
        <f>(Dataark7a!K145*Dataark9!$F$57)/1000</f>
        <v>7.1864631566199995</v>
      </c>
      <c r="L145" s="16">
        <f>(Dataark7a!L145*Dataark9!$F$57)/1000</f>
        <v>1.72782581862</v>
      </c>
      <c r="M145" s="13">
        <f t="shared" si="6"/>
        <v>221.62958798375999</v>
      </c>
    </row>
    <row r="146" spans="1:13" x14ac:dyDescent="0.2">
      <c r="A146" s="13" t="str">
        <f t="shared" si="7"/>
        <v>2024-priser (mio. kr.)</v>
      </c>
      <c r="B146" s="13" t="str">
        <f t="shared" si="7"/>
        <v>I alt (netto)</v>
      </c>
      <c r="C146" s="13" t="str">
        <f t="shared" si="7"/>
        <v>1 Driftskonti</v>
      </c>
      <c r="D146" s="36" t="str">
        <f t="shared" si="7"/>
        <v>2021</v>
      </c>
      <c r="E146" s="3">
        <v>360</v>
      </c>
      <c r="F146" s="4" t="s">
        <v>44</v>
      </c>
      <c r="G146" s="16">
        <f>(Dataark7a!G146*Dataark9!$F$57)/1000</f>
        <v>150.15708709980001</v>
      </c>
      <c r="H146" s="16">
        <f>(Dataark7a!H146*Dataark9!$F$57)/1000</f>
        <v>299.79616065629995</v>
      </c>
      <c r="I146" s="16">
        <f>(Dataark7a!I146*Dataark9!$F$57)/1000</f>
        <v>110.32463063908</v>
      </c>
      <c r="J146" s="16">
        <f>(Dataark7a!J146*Dataark9!$F$57)/1000</f>
        <v>9.4857748842999996</v>
      </c>
      <c r="K146" s="16">
        <f>(Dataark7a!K146*Dataark9!$F$57)/1000</f>
        <v>18.457992255779999</v>
      </c>
      <c r="L146" s="16">
        <f>(Dataark7a!L146*Dataark9!$F$57)/1000</f>
        <v>1.3535192583</v>
      </c>
      <c r="M146" s="13">
        <f t="shared" si="6"/>
        <v>589.57516479355991</v>
      </c>
    </row>
    <row r="147" spans="1:13" x14ac:dyDescent="0.2">
      <c r="A147" s="13" t="str">
        <f t="shared" si="7"/>
        <v>2024-priser (mio. kr.)</v>
      </c>
      <c r="B147" s="13" t="str">
        <f t="shared" si="7"/>
        <v>I alt (netto)</v>
      </c>
      <c r="C147" s="13" t="str">
        <f t="shared" si="7"/>
        <v>1 Driftskonti</v>
      </c>
      <c r="D147" s="36" t="str">
        <f t="shared" si="7"/>
        <v>2021</v>
      </c>
      <c r="E147" s="3">
        <v>370</v>
      </c>
      <c r="F147" s="4" t="s">
        <v>45</v>
      </c>
      <c r="G147" s="16">
        <f>(Dataark7a!G147*Dataark9!$F$57)/1000</f>
        <v>299.83849294585997</v>
      </c>
      <c r="H147" s="16">
        <f>(Dataark7a!H147*Dataark9!$F$57)/1000</f>
        <v>381.55206588047997</v>
      </c>
      <c r="I147" s="16">
        <f>(Dataark7a!I147*Dataark9!$F$57)/1000</f>
        <v>83.643034132460002</v>
      </c>
      <c r="J147" s="16">
        <f>(Dataark7a!J147*Dataark9!$F$57)/1000</f>
        <v>1.84256860348</v>
      </c>
      <c r="K147" s="16">
        <f>(Dataark7a!K147*Dataark9!$F$57)/1000</f>
        <v>35.027741595660004</v>
      </c>
      <c r="L147" s="16">
        <f>(Dataark7a!L147*Dataark9!$F$57)/1000</f>
        <v>2.7438007680599998</v>
      </c>
      <c r="M147" s="13">
        <f t="shared" si="6"/>
        <v>804.64770392599996</v>
      </c>
    </row>
    <row r="148" spans="1:13" x14ac:dyDescent="0.2">
      <c r="A148" s="13" t="str">
        <f t="shared" si="7"/>
        <v>2024-priser (mio. kr.)</v>
      </c>
      <c r="B148" s="13" t="str">
        <f t="shared" si="7"/>
        <v>I alt (netto)</v>
      </c>
      <c r="C148" s="13" t="str">
        <f t="shared" si="7"/>
        <v>1 Driftskonti</v>
      </c>
      <c r="D148" s="36" t="str">
        <f t="shared" si="7"/>
        <v>2021</v>
      </c>
      <c r="E148" s="3">
        <v>376</v>
      </c>
      <c r="F148" s="4" t="s">
        <v>41</v>
      </c>
      <c r="G148" s="16">
        <f>(Dataark7a!G148*Dataark9!$F$57)/1000</f>
        <v>217.17355750376001</v>
      </c>
      <c r="H148" s="16">
        <f>(Dataark7a!H148*Dataark9!$F$57)/1000</f>
        <v>262.59944622450001</v>
      </c>
      <c r="I148" s="16">
        <f>(Dataark7a!I148*Dataark9!$F$57)/1000</f>
        <v>174.19068749367997</v>
      </c>
      <c r="J148" s="16">
        <f>(Dataark7a!J148*Dataark9!$F$57)/1000</f>
        <v>38.668318497820003</v>
      </c>
      <c r="K148" s="16">
        <f>(Dataark7a!K148*Dataark9!$F$57)/1000</f>
        <v>36.454785356879995</v>
      </c>
      <c r="L148" s="16">
        <f>(Dataark7a!L148*Dataark9!$F$57)/1000</f>
        <v>2.1667448209</v>
      </c>
      <c r="M148" s="13">
        <f t="shared" si="6"/>
        <v>731.25353989754012</v>
      </c>
    </row>
    <row r="149" spans="1:13" x14ac:dyDescent="0.2">
      <c r="A149" s="13" t="str">
        <f t="shared" si="7"/>
        <v>2024-priser (mio. kr.)</v>
      </c>
      <c r="B149" s="13" t="str">
        <f t="shared" si="7"/>
        <v>I alt (netto)</v>
      </c>
      <c r="C149" s="13" t="str">
        <f t="shared" si="7"/>
        <v>1 Driftskonti</v>
      </c>
      <c r="D149" s="36" t="str">
        <f t="shared" si="7"/>
        <v>2021</v>
      </c>
      <c r="E149" s="3">
        <v>390</v>
      </c>
      <c r="F149" s="4" t="s">
        <v>51</v>
      </c>
      <c r="G149" s="16">
        <f>(Dataark7a!G149*Dataark9!$F$57)/1000</f>
        <v>199.79503863175998</v>
      </c>
      <c r="H149" s="16">
        <f>(Dataark7a!H149*Dataark9!$F$57)/1000</f>
        <v>258.95218527662001</v>
      </c>
      <c r="I149" s="16">
        <f>(Dataark7a!I149*Dataark9!$F$57)/1000</f>
        <v>44.16928812538</v>
      </c>
      <c r="J149" s="16">
        <f>(Dataark7a!J149*Dataark9!$F$57)/1000</f>
        <v>25.16320412056</v>
      </c>
      <c r="K149" s="16">
        <f>(Dataark7a!K149*Dataark9!$F$57)/1000</f>
        <v>24.619568402000002</v>
      </c>
      <c r="L149" s="16">
        <f>(Dataark7a!L149*Dataark9!$F$57)/1000</f>
        <v>3.8032220146800002</v>
      </c>
      <c r="M149" s="13">
        <f t="shared" si="6"/>
        <v>556.50250657100003</v>
      </c>
    </row>
    <row r="150" spans="1:13" x14ac:dyDescent="0.2">
      <c r="A150" s="13" t="str">
        <f t="shared" si="7"/>
        <v>2024-priser (mio. kr.)</v>
      </c>
      <c r="B150" s="13" t="str">
        <f t="shared" si="7"/>
        <v>I alt (netto)</v>
      </c>
      <c r="C150" s="13" t="str">
        <f t="shared" si="7"/>
        <v>1 Driftskonti</v>
      </c>
      <c r="D150" s="36" t="str">
        <f t="shared" si="7"/>
        <v>2021</v>
      </c>
      <c r="E150" s="3">
        <v>400</v>
      </c>
      <c r="F150" s="4" t="s">
        <v>33</v>
      </c>
      <c r="G150" s="16">
        <f>(Dataark7a!G150*Dataark9!$F$57)/1000</f>
        <v>131.00172607389999</v>
      </c>
      <c r="H150" s="16">
        <f>(Dataark7a!H150*Dataark9!$F$57)/1000</f>
        <v>268.74542626404002</v>
      </c>
      <c r="I150" s="16">
        <f>(Dataark7a!I150*Dataark9!$F$57)/1000</f>
        <v>89.543932495599989</v>
      </c>
      <c r="J150" s="16">
        <f>(Dataark7a!J150*Dataark9!$F$57)/1000</f>
        <v>45.473791048400003</v>
      </c>
      <c r="K150" s="16">
        <f>(Dataark7a!K150*Dataark9!$F$57)/1000</f>
        <v>20.580176771880001</v>
      </c>
      <c r="L150" s="16">
        <f>(Dataark7a!L150*Dataark9!$F$57)/1000</f>
        <v>2.7248626385199999</v>
      </c>
      <c r="M150" s="13">
        <f t="shared" si="6"/>
        <v>558.06991529234006</v>
      </c>
    </row>
    <row r="151" spans="1:13" x14ac:dyDescent="0.2">
      <c r="A151" s="13" t="str">
        <f t="shared" si="7"/>
        <v>2024-priser (mio. kr.)</v>
      </c>
      <c r="B151" s="13" t="str">
        <f t="shared" si="7"/>
        <v>I alt (netto)</v>
      </c>
      <c r="C151" s="13" t="str">
        <f t="shared" si="7"/>
        <v>1 Driftskonti</v>
      </c>
      <c r="D151" s="36" t="str">
        <f t="shared" si="7"/>
        <v>2021</v>
      </c>
      <c r="E151" s="3">
        <v>410</v>
      </c>
      <c r="F151" s="4" t="s">
        <v>56</v>
      </c>
      <c r="G151" s="16">
        <f>(Dataark7a!G151*Dataark9!$F$57)/1000</f>
        <v>107.80363139502001</v>
      </c>
      <c r="H151" s="16">
        <f>(Dataark7a!H151*Dataark9!$F$57)/1000</f>
        <v>194.59039503111998</v>
      </c>
      <c r="I151" s="16">
        <f>(Dataark7a!I151*Dataark9!$F$57)/1000</f>
        <v>56.35541748056</v>
      </c>
      <c r="J151" s="16">
        <f>(Dataark7a!J151*Dataark9!$F$57)/1000</f>
        <v>13.117439725500001</v>
      </c>
      <c r="K151" s="16">
        <f>(Dataark7a!K151*Dataark9!$F$57)/1000</f>
        <v>7.5953039531600002</v>
      </c>
      <c r="L151" s="16">
        <f>(Dataark7a!L151*Dataark9!$F$57)/1000</f>
        <v>1.61308303376</v>
      </c>
      <c r="M151" s="13">
        <f t="shared" si="6"/>
        <v>381.07527061911998</v>
      </c>
    </row>
    <row r="152" spans="1:13" x14ac:dyDescent="0.2">
      <c r="A152" s="13" t="str">
        <f t="shared" si="7"/>
        <v>2024-priser (mio. kr.)</v>
      </c>
      <c r="B152" s="13" t="str">
        <f t="shared" si="7"/>
        <v>I alt (netto)</v>
      </c>
      <c r="C152" s="13" t="str">
        <f t="shared" si="7"/>
        <v>1 Driftskonti</v>
      </c>
      <c r="D152" s="36" t="str">
        <f t="shared" si="7"/>
        <v>2021</v>
      </c>
      <c r="E152" s="3">
        <v>420</v>
      </c>
      <c r="F152" s="4" t="s">
        <v>52</v>
      </c>
      <c r="G152" s="16">
        <f>(Dataark7a!G152*Dataark9!$F$57)/1000</f>
        <v>113.71789784959999</v>
      </c>
      <c r="H152" s="16">
        <f>(Dataark7a!H152*Dataark9!$F$57)/1000</f>
        <v>172.26456831870001</v>
      </c>
      <c r="I152" s="16">
        <f>(Dataark7a!I152*Dataark9!$F$57)/1000</f>
        <v>31.556493851740001</v>
      </c>
      <c r="J152" s="16">
        <f>(Dataark7a!J152*Dataark9!$F$57)/1000</f>
        <v>35.498966818920003</v>
      </c>
      <c r="K152" s="16">
        <f>(Dataark7a!K152*Dataark9!$F$57)/1000</f>
        <v>17.270460132859998</v>
      </c>
      <c r="L152" s="16">
        <f>(Dataark7a!L152*Dataark9!$F$57)/1000</f>
        <v>3.33422480666</v>
      </c>
      <c r="M152" s="13">
        <f t="shared" si="6"/>
        <v>373.64261177848005</v>
      </c>
    </row>
    <row r="153" spans="1:13" x14ac:dyDescent="0.2">
      <c r="A153" s="13" t="str">
        <f t="shared" si="7"/>
        <v>2024-priser (mio. kr.)</v>
      </c>
      <c r="B153" s="13" t="str">
        <f t="shared" si="7"/>
        <v>I alt (netto)</v>
      </c>
      <c r="C153" s="13" t="str">
        <f t="shared" si="7"/>
        <v>1 Driftskonti</v>
      </c>
      <c r="D153" s="36" t="str">
        <f t="shared" si="7"/>
        <v>2021</v>
      </c>
      <c r="E153" s="3">
        <v>430</v>
      </c>
      <c r="F153" s="4" t="s">
        <v>53</v>
      </c>
      <c r="G153" s="16">
        <f>(Dataark7a!G153*Dataark9!$F$57)/1000</f>
        <v>144.13921793655999</v>
      </c>
      <c r="H153" s="16">
        <f>(Dataark7a!H153*Dataark9!$F$57)/1000</f>
        <v>218.56272500590001</v>
      </c>
      <c r="I153" s="16">
        <f>(Dataark7a!I153*Dataark9!$F$57)/1000</f>
        <v>98.71444322344</v>
      </c>
      <c r="J153" s="16">
        <f>(Dataark7a!J153*Dataark9!$F$57)/1000</f>
        <v>23.543437041080001</v>
      </c>
      <c r="K153" s="16">
        <f>(Dataark7a!K153*Dataark9!$F$57)/1000</f>
        <v>32.049999227400001</v>
      </c>
      <c r="L153" s="16">
        <f>(Dataark7a!L153*Dataark9!$F$57)/1000</f>
        <v>3.0133906120999998</v>
      </c>
      <c r="M153" s="13">
        <f t="shared" si="6"/>
        <v>520.02321304648001</v>
      </c>
    </row>
    <row r="154" spans="1:13" x14ac:dyDescent="0.2">
      <c r="A154" s="13" t="str">
        <f t="shared" si="7"/>
        <v>2024-priser (mio. kr.)</v>
      </c>
      <c r="B154" s="13" t="str">
        <f t="shared" si="7"/>
        <v>I alt (netto)</v>
      </c>
      <c r="C154" s="13" t="str">
        <f t="shared" si="7"/>
        <v>1 Driftskonti</v>
      </c>
      <c r="D154" s="36" t="str">
        <f t="shared" si="7"/>
        <v>2021</v>
      </c>
      <c r="E154" s="3">
        <v>440</v>
      </c>
      <c r="F154" s="4" t="s">
        <v>54</v>
      </c>
      <c r="G154" s="16">
        <f>(Dataark7a!G154*Dataark9!$F$57)/1000</f>
        <v>67.182457539340007</v>
      </c>
      <c r="H154" s="16">
        <f>(Dataark7a!H154*Dataark9!$F$57)/1000</f>
        <v>146.69809343969999</v>
      </c>
      <c r="I154" s="16">
        <f>(Dataark7a!I154*Dataark9!$F$57)/1000</f>
        <v>49.581137143340001</v>
      </c>
      <c r="J154" s="16">
        <f>(Dataark7a!J154*Dataark9!$F$57)/1000</f>
        <v>9.6383939282400011</v>
      </c>
      <c r="K154" s="16">
        <f>(Dataark7a!K154*Dataark9!$F$57)/1000</f>
        <v>16.534101096039997</v>
      </c>
      <c r="L154" s="16">
        <f>(Dataark7a!L154*Dataark9!$F$57)/1000</f>
        <v>1.2198383439</v>
      </c>
      <c r="M154" s="13">
        <f t="shared" si="6"/>
        <v>290.85402149056</v>
      </c>
    </row>
    <row r="155" spans="1:13" x14ac:dyDescent="0.2">
      <c r="A155" s="13" t="str">
        <f t="shared" si="7"/>
        <v>2024-priser (mio. kr.)</v>
      </c>
      <c r="B155" s="13" t="str">
        <f t="shared" si="7"/>
        <v>I alt (netto)</v>
      </c>
      <c r="C155" s="13" t="str">
        <f t="shared" si="7"/>
        <v>1 Driftskonti</v>
      </c>
      <c r="D155" s="36" t="str">
        <f t="shared" si="7"/>
        <v>2021</v>
      </c>
      <c r="E155" s="3">
        <v>450</v>
      </c>
      <c r="F155" s="4" t="s">
        <v>58</v>
      </c>
      <c r="G155" s="16">
        <f>(Dataark7a!G155*Dataark9!$F$57)/1000</f>
        <v>89.966141383580009</v>
      </c>
      <c r="H155" s="16">
        <f>(Dataark7a!H155*Dataark9!$F$57)/1000</f>
        <v>113.6900476591</v>
      </c>
      <c r="I155" s="16">
        <f>(Dataark7a!I155*Dataark9!$F$57)/1000</f>
        <v>64.782885125859991</v>
      </c>
      <c r="J155" s="16">
        <f>(Dataark7a!J155*Dataark9!$F$57)/1000</f>
        <v>38.86438383894</v>
      </c>
      <c r="K155" s="16">
        <f>(Dataark7a!K155*Dataark9!$F$57)/1000</f>
        <v>20.217010287760001</v>
      </c>
      <c r="L155" s="16">
        <f>(Dataark7a!L155*Dataark9!$F$57)/1000</f>
        <v>1.5896888737399999</v>
      </c>
      <c r="M155" s="13">
        <f t="shared" si="6"/>
        <v>329.11015716897998</v>
      </c>
    </row>
    <row r="156" spans="1:13" x14ac:dyDescent="0.2">
      <c r="A156" s="13" t="str">
        <f t="shared" si="7"/>
        <v>2024-priser (mio. kr.)</v>
      </c>
      <c r="B156" s="13" t="str">
        <f t="shared" si="7"/>
        <v>I alt (netto)</v>
      </c>
      <c r="C156" s="13" t="str">
        <f t="shared" si="7"/>
        <v>1 Driftskonti</v>
      </c>
      <c r="D156" s="36" t="str">
        <f t="shared" si="7"/>
        <v>2021</v>
      </c>
      <c r="E156" s="3">
        <v>461</v>
      </c>
      <c r="F156" s="4" t="s">
        <v>59</v>
      </c>
      <c r="G156" s="16">
        <f>(Dataark7a!G156*Dataark9!$F$57)/1000</f>
        <v>492.91049559091999</v>
      </c>
      <c r="H156" s="16">
        <f>(Dataark7a!H156*Dataark9!$F$57)/1000</f>
        <v>688.49124339622006</v>
      </c>
      <c r="I156" s="16">
        <f>(Dataark7a!I156*Dataark9!$F$57)/1000</f>
        <v>239.5506285667</v>
      </c>
      <c r="J156" s="16">
        <f>(Dataark7a!J156*Dataark9!$F$57)/1000</f>
        <v>66.03391568312</v>
      </c>
      <c r="K156" s="16">
        <f>(Dataark7a!K156*Dataark9!$F$57)/1000</f>
        <v>91.677257087900003</v>
      </c>
      <c r="L156" s="16">
        <f>(Dataark7a!L156*Dataark9!$F$57)/1000</f>
        <v>8.7449598169999998</v>
      </c>
      <c r="M156" s="13">
        <f t="shared" si="6"/>
        <v>1587.4085001418603</v>
      </c>
    </row>
    <row r="157" spans="1:13" x14ac:dyDescent="0.2">
      <c r="A157" s="13" t="str">
        <f t="shared" si="7"/>
        <v>2024-priser (mio. kr.)</v>
      </c>
      <c r="B157" s="13" t="str">
        <f t="shared" si="7"/>
        <v>I alt (netto)</v>
      </c>
      <c r="C157" s="13" t="str">
        <f t="shared" si="7"/>
        <v>1 Driftskonti</v>
      </c>
      <c r="D157" s="36" t="str">
        <f t="shared" si="7"/>
        <v>2021</v>
      </c>
      <c r="E157" s="3">
        <v>479</v>
      </c>
      <c r="F157" s="4" t="s">
        <v>60</v>
      </c>
      <c r="G157" s="16">
        <f>(Dataark7a!G157*Dataark9!$F$57)/1000</f>
        <v>177.54719245273998</v>
      </c>
      <c r="H157" s="16">
        <f>(Dataark7a!H157*Dataark9!$F$57)/1000</f>
        <v>319.94521647924</v>
      </c>
      <c r="I157" s="16">
        <f>(Dataark7a!I157*Dataark9!$F$57)/1000</f>
        <v>104.71448826476001</v>
      </c>
      <c r="J157" s="16">
        <f>(Dataark7a!J157*Dataark9!$F$57)/1000</f>
        <v>24.1628252778</v>
      </c>
      <c r="K157" s="16">
        <f>(Dataark7a!K157*Dataark9!$F$57)/1000</f>
        <v>20.16576593724</v>
      </c>
      <c r="L157" s="16">
        <f>(Dataark7a!L157*Dataark9!$F$57)/1000</f>
        <v>3.1771497322400002</v>
      </c>
      <c r="M157" s="13">
        <f t="shared" si="6"/>
        <v>649.71263814402005</v>
      </c>
    </row>
    <row r="158" spans="1:13" x14ac:dyDescent="0.2">
      <c r="A158" s="13" t="str">
        <f t="shared" si="7"/>
        <v>2024-priser (mio. kr.)</v>
      </c>
      <c r="B158" s="13" t="str">
        <f t="shared" si="7"/>
        <v>I alt (netto)</v>
      </c>
      <c r="C158" s="13" t="str">
        <f t="shared" si="7"/>
        <v>1 Driftskonti</v>
      </c>
      <c r="D158" s="36" t="str">
        <f t="shared" si="7"/>
        <v>2021</v>
      </c>
      <c r="E158" s="3">
        <v>480</v>
      </c>
      <c r="F158" s="4" t="s">
        <v>57</v>
      </c>
      <c r="G158" s="16">
        <f>(Dataark7a!G158*Dataark9!$F$57)/1000</f>
        <v>93.606718285740001</v>
      </c>
      <c r="H158" s="16">
        <f>(Dataark7a!H158*Dataark9!$F$57)/1000</f>
        <v>135.13803636695999</v>
      </c>
      <c r="I158" s="16">
        <f>(Dataark7a!I158*Dataark9!$F$57)/1000</f>
        <v>23.012055406339996</v>
      </c>
      <c r="J158" s="16">
        <f>(Dataark7a!J158*Dataark9!$F$57)/1000</f>
        <v>12.455719199220001</v>
      </c>
      <c r="K158" s="16">
        <f>(Dataark7a!K158*Dataark9!$F$57)/1000</f>
        <v>8.2302882965599995</v>
      </c>
      <c r="L158" s="16">
        <f>(Dataark7a!L158*Dataark9!$F$57)/1000</f>
        <v>2.3115658115</v>
      </c>
      <c r="M158" s="13">
        <f t="shared" si="6"/>
        <v>274.75438336631998</v>
      </c>
    </row>
    <row r="159" spans="1:13" x14ac:dyDescent="0.2">
      <c r="A159" s="13" t="str">
        <f t="shared" si="7"/>
        <v>2024-priser (mio. kr.)</v>
      </c>
      <c r="B159" s="13" t="str">
        <f t="shared" si="7"/>
        <v>I alt (netto)</v>
      </c>
      <c r="C159" s="13" t="str">
        <f t="shared" si="7"/>
        <v>1 Driftskonti</v>
      </c>
      <c r="D159" s="36" t="str">
        <f t="shared" si="7"/>
        <v>2021</v>
      </c>
      <c r="E159" s="3">
        <v>482</v>
      </c>
      <c r="F159" s="4" t="s">
        <v>55</v>
      </c>
      <c r="G159" s="16">
        <f>(Dataark7a!G159*Dataark9!$F$57)/1000</f>
        <v>73.691604062999986</v>
      </c>
      <c r="H159" s="16">
        <f>(Dataark7a!H159*Dataark9!$F$57)/1000</f>
        <v>119.91400823203999</v>
      </c>
      <c r="I159" s="16">
        <f>(Dataark7a!I159*Dataark9!$F$57)/1000</f>
        <v>36.34115657964</v>
      </c>
      <c r="J159" s="16">
        <f>(Dataark7a!J159*Dataark9!$F$57)/1000</f>
        <v>12.626162365079999</v>
      </c>
      <c r="K159" s="16">
        <f>(Dataark7a!K159*Dataark9!$F$57)/1000</f>
        <v>8.91874500572</v>
      </c>
      <c r="L159" s="16">
        <f>(Dataark7a!L159*Dataark9!$F$57)/1000</f>
        <v>0.47568125373999998</v>
      </c>
      <c r="M159" s="13">
        <f t="shared" si="6"/>
        <v>251.96735749921999</v>
      </c>
    </row>
    <row r="160" spans="1:13" x14ac:dyDescent="0.2">
      <c r="A160" s="13" t="str">
        <f t="shared" si="7"/>
        <v>2024-priser (mio. kr.)</v>
      </c>
      <c r="B160" s="13" t="str">
        <f t="shared" si="7"/>
        <v>I alt (netto)</v>
      </c>
      <c r="C160" s="13" t="str">
        <f t="shared" si="7"/>
        <v>1 Driftskonti</v>
      </c>
      <c r="D160" s="36" t="str">
        <f t="shared" si="7"/>
        <v>2021</v>
      </c>
      <c r="E160" s="3">
        <v>492</v>
      </c>
      <c r="F160" s="4" t="s">
        <v>61</v>
      </c>
      <c r="G160" s="16">
        <f>(Dataark7a!G160*Dataark9!$F$57)/1000</f>
        <v>20.371857346940001</v>
      </c>
      <c r="H160" s="16">
        <f>(Dataark7a!H160*Dataark9!$F$57)/1000</f>
        <v>70.061053229419997</v>
      </c>
      <c r="I160" s="16">
        <f>(Dataark7a!I160*Dataark9!$F$57)/1000</f>
        <v>13.16868407602</v>
      </c>
      <c r="J160" s="16">
        <f>(Dataark7a!J160*Dataark9!$F$57)/1000</f>
        <v>3.3074886237800003</v>
      </c>
      <c r="K160" s="16">
        <f>(Dataark7a!K160*Dataark9!$F$57)/1000</f>
        <v>5.4229890941600001</v>
      </c>
      <c r="L160" s="16">
        <f>(Dataark7a!L160*Dataark9!$F$57)/1000</f>
        <v>0.16041709728</v>
      </c>
      <c r="M160" s="13">
        <f t="shared" si="6"/>
        <v>112.49248946760001</v>
      </c>
    </row>
    <row r="161" spans="1:13" x14ac:dyDescent="0.2">
      <c r="A161" s="13" t="str">
        <f t="shared" si="7"/>
        <v>2024-priser (mio. kr.)</v>
      </c>
      <c r="B161" s="13" t="str">
        <f t="shared" si="7"/>
        <v>I alt (netto)</v>
      </c>
      <c r="C161" s="13" t="str">
        <f t="shared" si="7"/>
        <v>1 Driftskonti</v>
      </c>
      <c r="D161" s="36" t="str">
        <f t="shared" si="7"/>
        <v>2021</v>
      </c>
      <c r="E161" s="3">
        <v>510</v>
      </c>
      <c r="F161" s="4" t="s">
        <v>66</v>
      </c>
      <c r="G161" s="16">
        <f>(Dataark7a!G161*Dataark9!$F$57)/1000</f>
        <v>171.99497847466</v>
      </c>
      <c r="H161" s="16">
        <f>(Dataark7a!H161*Dataark9!$F$57)/1000</f>
        <v>248.14631136262</v>
      </c>
      <c r="I161" s="16">
        <f>(Dataark7a!I161*Dataark9!$F$57)/1000</f>
        <v>104.93617578114001</v>
      </c>
      <c r="J161" s="16">
        <f>(Dataark7a!J161*Dataark9!$F$57)/1000</f>
        <v>13.114097702639999</v>
      </c>
      <c r="K161" s="16">
        <f>(Dataark7a!K161*Dataark9!$F$57)/1000</f>
        <v>30.424662109819998</v>
      </c>
      <c r="L161" s="16">
        <f>(Dataark7a!L161*Dataark9!$F$57)/1000</f>
        <v>1.9762495178799999</v>
      </c>
      <c r="M161" s="13">
        <f t="shared" si="6"/>
        <v>570.59247494876001</v>
      </c>
    </row>
    <row r="162" spans="1:13" x14ac:dyDescent="0.2">
      <c r="A162" s="13" t="str">
        <f t="shared" si="7"/>
        <v>2024-priser (mio. kr.)</v>
      </c>
      <c r="B162" s="13" t="str">
        <f t="shared" si="7"/>
        <v>I alt (netto)</v>
      </c>
      <c r="C162" s="13" t="str">
        <f t="shared" si="7"/>
        <v>1 Driftskonti</v>
      </c>
      <c r="D162" s="36" t="str">
        <f t="shared" si="7"/>
        <v>2021</v>
      </c>
      <c r="E162" s="3">
        <v>530</v>
      </c>
      <c r="F162" s="4" t="s">
        <v>62</v>
      </c>
      <c r="G162" s="16">
        <f>(Dataark7a!G162*Dataark9!$F$57)/1000</f>
        <v>42.287729255199999</v>
      </c>
      <c r="H162" s="16">
        <f>(Dataark7a!H162*Dataark9!$F$57)/1000</f>
        <v>177.6953554662</v>
      </c>
      <c r="I162" s="16">
        <f>(Dataark7a!I162*Dataark9!$F$57)/1000</f>
        <v>32.33072914764</v>
      </c>
      <c r="J162" s="16">
        <f>(Dataark7a!J162*Dataark9!$F$57)/1000</f>
        <v>1.52173440892</v>
      </c>
      <c r="K162" s="16">
        <f>(Dataark7a!K162*Dataark9!$F$57)/1000</f>
        <v>20.3640592936</v>
      </c>
      <c r="L162" s="16">
        <f>(Dataark7a!L162*Dataark9!$F$57)/1000</f>
        <v>0.95024849985999993</v>
      </c>
      <c r="M162" s="13">
        <f t="shared" si="6"/>
        <v>275.14985607141995</v>
      </c>
    </row>
    <row r="163" spans="1:13" x14ac:dyDescent="0.2">
      <c r="A163" s="13" t="str">
        <f t="shared" si="7"/>
        <v>2024-priser (mio. kr.)</v>
      </c>
      <c r="B163" s="13" t="str">
        <f t="shared" si="7"/>
        <v>I alt (netto)</v>
      </c>
      <c r="C163" s="13" t="str">
        <f t="shared" si="7"/>
        <v>1 Driftskonti</v>
      </c>
      <c r="D163" s="36" t="str">
        <f t="shared" si="7"/>
        <v>2021</v>
      </c>
      <c r="E163" s="3">
        <v>540</v>
      </c>
      <c r="F163" s="4" t="s">
        <v>68</v>
      </c>
      <c r="G163" s="16">
        <f>(Dataark7a!G163*Dataark9!$F$57)/1000</f>
        <v>211.68372795239998</v>
      </c>
      <c r="H163" s="16">
        <f>(Dataark7a!H163*Dataark9!$F$57)/1000</f>
        <v>389.62527910261997</v>
      </c>
      <c r="I163" s="16">
        <f>(Dataark7a!I163*Dataark9!$F$57)/1000</f>
        <v>182.63375124566002</v>
      </c>
      <c r="J163" s="16">
        <f>(Dataark7a!J163*Dataark9!$F$57)/1000</f>
        <v>30.110511960979998</v>
      </c>
      <c r="K163" s="16">
        <f>(Dataark7a!K163*Dataark9!$F$57)/1000</f>
        <v>39.885928826479997</v>
      </c>
      <c r="L163" s="16">
        <f>(Dataark7a!L163*Dataark9!$F$57)/1000</f>
        <v>3.8734044947399999</v>
      </c>
      <c r="M163" s="13">
        <f t="shared" si="6"/>
        <v>857.81260358288012</v>
      </c>
    </row>
    <row r="164" spans="1:13" x14ac:dyDescent="0.2">
      <c r="A164" s="13" t="str">
        <f t="shared" si="7"/>
        <v>2024-priser (mio. kr.)</v>
      </c>
      <c r="B164" s="13" t="str">
        <f t="shared" si="7"/>
        <v>I alt (netto)</v>
      </c>
      <c r="C164" s="13" t="str">
        <f t="shared" si="7"/>
        <v>1 Driftskonti</v>
      </c>
      <c r="D164" s="36" t="str">
        <f t="shared" si="7"/>
        <v>2021</v>
      </c>
      <c r="E164" s="3">
        <v>550</v>
      </c>
      <c r="F164" s="4" t="s">
        <v>69</v>
      </c>
      <c r="G164" s="16">
        <f>(Dataark7a!G164*Dataark9!$F$57)/1000</f>
        <v>114.25596353005999</v>
      </c>
      <c r="H164" s="16">
        <f>(Dataark7a!H164*Dataark9!$F$57)/1000</f>
        <v>184.66013110644002</v>
      </c>
      <c r="I164" s="16">
        <f>(Dataark7a!I164*Dataark9!$F$57)/1000</f>
        <v>44.044519271939997</v>
      </c>
      <c r="J164" s="16">
        <f>(Dataark7a!J164*Dataark9!$F$57)/1000</f>
        <v>29.768511621639998</v>
      </c>
      <c r="K164" s="16">
        <f>(Dataark7a!K164*Dataark9!$F$57)/1000</f>
        <v>19.445003007099999</v>
      </c>
      <c r="L164" s="16">
        <f>(Dataark7a!L164*Dataark9!$F$57)/1000</f>
        <v>2.6056638231799996</v>
      </c>
      <c r="M164" s="13">
        <f t="shared" si="6"/>
        <v>394.77979236036003</v>
      </c>
    </row>
    <row r="165" spans="1:13" x14ac:dyDescent="0.2">
      <c r="A165" s="13" t="str">
        <f t="shared" si="7"/>
        <v>2024-priser (mio. kr.)</v>
      </c>
      <c r="B165" s="13" t="str">
        <f t="shared" si="7"/>
        <v>I alt (netto)</v>
      </c>
      <c r="C165" s="13" t="str">
        <f t="shared" si="7"/>
        <v>1 Driftskonti</v>
      </c>
      <c r="D165" s="36" t="str">
        <f t="shared" si="7"/>
        <v>2021</v>
      </c>
      <c r="E165" s="3">
        <v>561</v>
      </c>
      <c r="F165" s="4" t="s">
        <v>63</v>
      </c>
      <c r="G165" s="16">
        <f>(Dataark7a!G165*Dataark9!$F$57)/1000</f>
        <v>276.53233952783995</v>
      </c>
      <c r="H165" s="16">
        <f>(Dataark7a!H165*Dataark9!$F$57)/1000</f>
        <v>603.84003236766</v>
      </c>
      <c r="I165" s="16">
        <f>(Dataark7a!I165*Dataark9!$F$57)/1000</f>
        <v>186.18409353059999</v>
      </c>
      <c r="J165" s="16">
        <f>(Dataark7a!J165*Dataark9!$F$57)/1000</f>
        <v>14.42862669424</v>
      </c>
      <c r="K165" s="16">
        <f>(Dataark7a!K165*Dataark9!$F$57)/1000</f>
        <v>75.759202205719987</v>
      </c>
      <c r="L165" s="16">
        <f>(Dataark7a!L165*Dataark9!$F$57)/1000</f>
        <v>5.1511712348800005</v>
      </c>
      <c r="M165" s="13">
        <f t="shared" si="6"/>
        <v>1161.8954655609398</v>
      </c>
    </row>
    <row r="166" spans="1:13" x14ac:dyDescent="0.2">
      <c r="A166" s="13" t="str">
        <f t="shared" si="7"/>
        <v>2024-priser (mio. kr.)</v>
      </c>
      <c r="B166" s="13" t="str">
        <f t="shared" si="7"/>
        <v>I alt (netto)</v>
      </c>
      <c r="C166" s="13" t="str">
        <f t="shared" si="7"/>
        <v>1 Driftskonti</v>
      </c>
      <c r="D166" s="36" t="str">
        <f t="shared" si="7"/>
        <v>2021</v>
      </c>
      <c r="E166" s="3">
        <v>563</v>
      </c>
      <c r="F166" s="4" t="s">
        <v>64</v>
      </c>
      <c r="G166" s="16">
        <f>(Dataark7a!G166*Dataark9!$F$57)/1000</f>
        <v>13.57752487256</v>
      </c>
      <c r="H166" s="16">
        <f>(Dataark7a!H166*Dataark9!$F$57)/1000</f>
        <v>19.938508382759998</v>
      </c>
      <c r="I166" s="16">
        <f>(Dataark7a!I166*Dataark9!$F$57)/1000</f>
        <v>6.2462407253399999</v>
      </c>
      <c r="J166" s="16">
        <f>(Dataark7a!J166*Dataark9!$F$57)/1000</f>
        <v>4.3657958627799998</v>
      </c>
      <c r="K166" s="16">
        <f>(Dataark7a!K166*Dataark9!$F$57)/1000</f>
        <v>2.7036964937399999</v>
      </c>
      <c r="L166" s="16">
        <f>(Dataark7a!L166*Dataark9!$F$57)/1000</f>
        <v>0.15930308965999998</v>
      </c>
      <c r="M166" s="13">
        <f t="shared" si="6"/>
        <v>46.991069426839992</v>
      </c>
    </row>
    <row r="167" spans="1:13" x14ac:dyDescent="0.2">
      <c r="A167" s="13" t="str">
        <f t="shared" si="7"/>
        <v>2024-priser (mio. kr.)</v>
      </c>
      <c r="B167" s="13" t="str">
        <f t="shared" si="7"/>
        <v>I alt (netto)</v>
      </c>
      <c r="C167" s="13" t="str">
        <f t="shared" si="7"/>
        <v>1 Driftskonti</v>
      </c>
      <c r="D167" s="36" t="str">
        <f t="shared" si="7"/>
        <v>2021</v>
      </c>
      <c r="E167" s="3">
        <v>573</v>
      </c>
      <c r="F167" s="4" t="s">
        <v>70</v>
      </c>
      <c r="G167" s="16">
        <f>(Dataark7a!G167*Dataark9!$F$57)/1000</f>
        <v>131.55761587628001</v>
      </c>
      <c r="H167" s="16">
        <f>(Dataark7a!H167*Dataark9!$F$57)/1000</f>
        <v>264.65479028339996</v>
      </c>
      <c r="I167" s="16">
        <f>(Dataark7a!I167*Dataark9!$F$57)/1000</f>
        <v>52.225791233220001</v>
      </c>
      <c r="J167" s="16">
        <f>(Dataark7a!J167*Dataark9!$F$57)/1000</f>
        <v>23.32954757804</v>
      </c>
      <c r="K167" s="16">
        <f>(Dataark7a!K167*Dataark9!$F$57)/1000</f>
        <v>32.138005829379999</v>
      </c>
      <c r="L167" s="16">
        <f>(Dataark7a!L167*Dataark9!$F$57)/1000</f>
        <v>2.1310965770600001</v>
      </c>
      <c r="M167" s="13">
        <f t="shared" si="6"/>
        <v>506.03684737737996</v>
      </c>
    </row>
    <row r="168" spans="1:13" x14ac:dyDescent="0.2">
      <c r="A168" s="13" t="str">
        <f t="shared" si="7"/>
        <v>2024-priser (mio. kr.)</v>
      </c>
      <c r="B168" s="13" t="str">
        <f t="shared" si="7"/>
        <v>I alt (netto)</v>
      </c>
      <c r="C168" s="13" t="str">
        <f t="shared" si="7"/>
        <v>1 Driftskonti</v>
      </c>
      <c r="D168" s="36" t="str">
        <f t="shared" si="7"/>
        <v>2021</v>
      </c>
      <c r="E168" s="3">
        <v>575</v>
      </c>
      <c r="F168" s="4" t="s">
        <v>71</v>
      </c>
      <c r="G168" s="16">
        <f>(Dataark7a!G168*Dataark9!$F$57)/1000</f>
        <v>145.34234616615998</v>
      </c>
      <c r="H168" s="16">
        <f>(Dataark7a!H168*Dataark9!$F$57)/1000</f>
        <v>160.33354670849999</v>
      </c>
      <c r="I168" s="16">
        <f>(Dataark7a!I168*Dataark9!$F$57)/1000</f>
        <v>42.648667724079999</v>
      </c>
      <c r="J168" s="16">
        <f>(Dataark7a!J168*Dataark9!$F$57)/1000</f>
        <v>48.722237268320001</v>
      </c>
      <c r="K168" s="16">
        <f>(Dataark7a!K168*Dataark9!$F$57)/1000</f>
        <v>26.270527694839998</v>
      </c>
      <c r="L168" s="16">
        <f>(Dataark7a!L168*Dataark9!$F$57)/1000</f>
        <v>2.08542226464</v>
      </c>
      <c r="M168" s="13">
        <f t="shared" si="6"/>
        <v>425.40274782653995</v>
      </c>
    </row>
    <row r="169" spans="1:13" x14ac:dyDescent="0.2">
      <c r="A169" s="13" t="str">
        <f t="shared" si="7"/>
        <v>2024-priser (mio. kr.)</v>
      </c>
      <c r="B169" s="13" t="str">
        <f t="shared" si="7"/>
        <v>I alt (netto)</v>
      </c>
      <c r="C169" s="13" t="str">
        <f t="shared" si="7"/>
        <v>1 Driftskonti</v>
      </c>
      <c r="D169" s="36" t="str">
        <f t="shared" si="7"/>
        <v>2021</v>
      </c>
      <c r="E169" s="3">
        <v>580</v>
      </c>
      <c r="F169" s="4" t="s">
        <v>73</v>
      </c>
      <c r="G169" s="16">
        <f>(Dataark7a!G169*Dataark9!$F$57)/1000</f>
        <v>186.15178730962</v>
      </c>
      <c r="H169" s="16">
        <f>(Dataark7a!H169*Dataark9!$F$57)/1000</f>
        <v>272.37931912047998</v>
      </c>
      <c r="I169" s="16">
        <f>(Dataark7a!I169*Dataark9!$F$57)/1000</f>
        <v>101.42370975528</v>
      </c>
      <c r="J169" s="16">
        <f>(Dataark7a!J169*Dataark9!$F$57)/1000</f>
        <v>4.7556985297800001</v>
      </c>
      <c r="K169" s="16">
        <f>(Dataark7a!K169*Dataark9!$F$57)/1000</f>
        <v>48.33901864704</v>
      </c>
      <c r="L169" s="16">
        <f>(Dataark7a!L169*Dataark9!$F$57)/1000</f>
        <v>3.0824590845399999</v>
      </c>
      <c r="M169" s="13">
        <f t="shared" si="6"/>
        <v>616.13199244674001</v>
      </c>
    </row>
    <row r="170" spans="1:13" x14ac:dyDescent="0.2">
      <c r="A170" s="13" t="str">
        <f t="shared" si="7"/>
        <v>2024-priser (mio. kr.)</v>
      </c>
      <c r="B170" s="13" t="str">
        <f t="shared" si="7"/>
        <v>I alt (netto)</v>
      </c>
      <c r="C170" s="13" t="str">
        <f t="shared" si="7"/>
        <v>1 Driftskonti</v>
      </c>
      <c r="D170" s="36" t="str">
        <f t="shared" ref="D170:D202" si="8">D169</f>
        <v>2021</v>
      </c>
      <c r="E170" s="3">
        <v>607</v>
      </c>
      <c r="F170" s="4" t="s">
        <v>65</v>
      </c>
      <c r="G170" s="16">
        <f>(Dataark7a!G170*Dataark9!$F$57)/1000</f>
        <v>163.61541315701999</v>
      </c>
      <c r="H170" s="16">
        <f>(Dataark7a!H170*Dataark9!$F$57)/1000</f>
        <v>266.15535854753995</v>
      </c>
      <c r="I170" s="16">
        <f>(Dataark7a!I170*Dataark9!$F$57)/1000</f>
        <v>68.714218016839993</v>
      </c>
      <c r="J170" s="16">
        <f>(Dataark7a!J170*Dataark9!$F$57)/1000</f>
        <v>39.0125468524</v>
      </c>
      <c r="K170" s="16">
        <f>(Dataark7a!K170*Dataark9!$F$57)/1000</f>
        <v>17.6793009294</v>
      </c>
      <c r="L170" s="16">
        <f>(Dataark7a!L170*Dataark9!$F$57)/1000</f>
        <v>3.3854691571799997</v>
      </c>
      <c r="M170" s="13">
        <f t="shared" ref="M170:M202" si="9">SUM(G170:L170)</f>
        <v>558.56230666037993</v>
      </c>
    </row>
    <row r="171" spans="1:13" x14ac:dyDescent="0.2">
      <c r="A171" s="13" t="str">
        <f t="shared" ref="A171:C202" si="10">A170</f>
        <v>2024-priser (mio. kr.)</v>
      </c>
      <c r="B171" s="13" t="str">
        <f t="shared" si="10"/>
        <v>I alt (netto)</v>
      </c>
      <c r="C171" s="13" t="str">
        <f t="shared" si="10"/>
        <v>1 Driftskonti</v>
      </c>
      <c r="D171" s="36" t="str">
        <f t="shared" si="8"/>
        <v>2021</v>
      </c>
      <c r="E171" s="3">
        <v>615</v>
      </c>
      <c r="F171" s="4" t="s">
        <v>76</v>
      </c>
      <c r="G171" s="16">
        <f>(Dataark7a!G171*Dataark9!$F$57)/1000</f>
        <v>197.01781763509999</v>
      </c>
      <c r="H171" s="16">
        <f>(Dataark7a!H171*Dataark9!$F$57)/1000</f>
        <v>386.79792776305999</v>
      </c>
      <c r="I171" s="16">
        <f>(Dataark7a!I171*Dataark9!$F$57)/1000</f>
        <v>130.26982306756</v>
      </c>
      <c r="J171" s="16">
        <f>(Dataark7a!J171*Dataark9!$F$57)/1000</f>
        <v>16.087384040420002</v>
      </c>
      <c r="K171" s="16">
        <f>(Dataark7a!K171*Dataark9!$F$57)/1000</f>
        <v>43.621196376339995</v>
      </c>
      <c r="L171" s="16">
        <f>(Dataark7a!L171*Dataark9!$F$57)/1000</f>
        <v>2.2625494762200002</v>
      </c>
      <c r="M171" s="13">
        <f t="shared" si="9"/>
        <v>776.05669835869992</v>
      </c>
    </row>
    <row r="172" spans="1:13" x14ac:dyDescent="0.2">
      <c r="A172" s="13" t="str">
        <f t="shared" si="10"/>
        <v>2024-priser (mio. kr.)</v>
      </c>
      <c r="B172" s="13" t="str">
        <f t="shared" si="10"/>
        <v>I alt (netto)</v>
      </c>
      <c r="C172" s="13" t="str">
        <f t="shared" si="10"/>
        <v>1 Driftskonti</v>
      </c>
      <c r="D172" s="36" t="str">
        <f t="shared" si="8"/>
        <v>2021</v>
      </c>
      <c r="E172" s="3">
        <v>621</v>
      </c>
      <c r="F172" s="4" t="s">
        <v>67</v>
      </c>
      <c r="G172" s="16">
        <f>(Dataark7a!G172*Dataark9!$F$57)/1000</f>
        <v>194.26510480607999</v>
      </c>
      <c r="H172" s="16">
        <f>(Dataark7a!H172*Dataark9!$F$57)/1000</f>
        <v>372.98646129029999</v>
      </c>
      <c r="I172" s="16">
        <f>(Dataark7a!I172*Dataark9!$F$57)/1000</f>
        <v>152.79728515919999</v>
      </c>
      <c r="J172" s="16">
        <f>(Dataark7a!J172*Dataark9!$F$57)/1000</f>
        <v>51.638709217479999</v>
      </c>
      <c r="K172" s="16">
        <f>(Dataark7a!K172*Dataark9!$F$57)/1000</f>
        <v>31.879556061540001</v>
      </c>
      <c r="L172" s="16">
        <f>(Dataark7a!L172*Dataark9!$F$57)/1000</f>
        <v>3.4010652638600001</v>
      </c>
      <c r="M172" s="13">
        <f t="shared" si="9"/>
        <v>806.96818179846002</v>
      </c>
    </row>
    <row r="173" spans="1:13" x14ac:dyDescent="0.2">
      <c r="A173" s="13" t="str">
        <f t="shared" si="10"/>
        <v>2024-priser (mio. kr.)</v>
      </c>
      <c r="B173" s="13" t="str">
        <f t="shared" si="10"/>
        <v>I alt (netto)</v>
      </c>
      <c r="C173" s="13" t="str">
        <f t="shared" si="10"/>
        <v>1 Driftskonti</v>
      </c>
      <c r="D173" s="36" t="str">
        <f t="shared" si="8"/>
        <v>2021</v>
      </c>
      <c r="E173" s="3">
        <v>630</v>
      </c>
      <c r="F173" s="4" t="s">
        <v>72</v>
      </c>
      <c r="G173" s="16">
        <f>(Dataark7a!G173*Dataark9!$F$57)/1000</f>
        <v>227.1740039085</v>
      </c>
      <c r="H173" s="16">
        <f>(Dataark7a!H173*Dataark9!$F$57)/1000</f>
        <v>399.69925001028002</v>
      </c>
      <c r="I173" s="16">
        <f>(Dataark7a!I173*Dataark9!$F$57)/1000</f>
        <v>162.6005522152</v>
      </c>
      <c r="J173" s="16">
        <f>(Dataark7a!J173*Dataark9!$F$57)/1000</f>
        <v>59.932495948379994</v>
      </c>
      <c r="K173" s="16">
        <f>(Dataark7a!K173*Dataark9!$F$57)/1000</f>
        <v>36.928238595379995</v>
      </c>
      <c r="L173" s="16">
        <f>(Dataark7a!L173*Dataark9!$F$57)/1000</f>
        <v>3.9324468985999999</v>
      </c>
      <c r="M173" s="13">
        <f t="shared" si="9"/>
        <v>890.26698757634006</v>
      </c>
    </row>
    <row r="174" spans="1:13" x14ac:dyDescent="0.2">
      <c r="A174" s="13" t="str">
        <f t="shared" si="10"/>
        <v>2024-priser (mio. kr.)</v>
      </c>
      <c r="B174" s="13" t="str">
        <f t="shared" si="10"/>
        <v>I alt (netto)</v>
      </c>
      <c r="C174" s="13" t="str">
        <f t="shared" si="10"/>
        <v>1 Driftskonti</v>
      </c>
      <c r="D174" s="36" t="str">
        <f t="shared" si="8"/>
        <v>2021</v>
      </c>
      <c r="E174" s="3">
        <v>657</v>
      </c>
      <c r="F174" s="4" t="s">
        <v>85</v>
      </c>
      <c r="G174" s="16">
        <f>(Dataark7a!G174*Dataark9!$F$57)/1000</f>
        <v>159.99711640725999</v>
      </c>
      <c r="H174" s="16">
        <f>(Dataark7a!H174*Dataark9!$F$57)/1000</f>
        <v>327.45362783804001</v>
      </c>
      <c r="I174" s="16">
        <f>(Dataark7a!I174*Dataark9!$F$57)/1000</f>
        <v>86.002502271620003</v>
      </c>
      <c r="J174" s="16">
        <f>(Dataark7a!J174*Dataark9!$F$57)/1000</f>
        <v>102.67474031254</v>
      </c>
      <c r="K174" s="16">
        <f>(Dataark7a!K174*Dataark9!$F$57)/1000</f>
        <v>27.69200141796</v>
      </c>
      <c r="L174" s="16">
        <f>(Dataark7a!L174*Dataark9!$F$57)/1000</f>
        <v>2.1645168056599999</v>
      </c>
      <c r="M174" s="13">
        <f t="shared" si="9"/>
        <v>705.98450505308006</v>
      </c>
    </row>
    <row r="175" spans="1:13" x14ac:dyDescent="0.2">
      <c r="A175" s="13" t="str">
        <f t="shared" si="10"/>
        <v>2024-priser (mio. kr.)</v>
      </c>
      <c r="B175" s="13" t="str">
        <f t="shared" si="10"/>
        <v>I alt (netto)</v>
      </c>
      <c r="C175" s="13" t="str">
        <f t="shared" si="10"/>
        <v>1 Driftskonti</v>
      </c>
      <c r="D175" s="36" t="str">
        <f t="shared" si="8"/>
        <v>2021</v>
      </c>
      <c r="E175" s="3">
        <v>661</v>
      </c>
      <c r="F175" s="4" t="s">
        <v>86</v>
      </c>
      <c r="G175" s="16">
        <f>(Dataark7a!G175*Dataark9!$F$57)/1000</f>
        <v>131.74922518692</v>
      </c>
      <c r="H175" s="16">
        <f>(Dataark7a!H175*Dataark9!$F$57)/1000</f>
        <v>272.65113697976</v>
      </c>
      <c r="I175" s="16">
        <f>(Dataark7a!I175*Dataark9!$F$57)/1000</f>
        <v>61.20023661994</v>
      </c>
      <c r="J175" s="16">
        <f>(Dataark7a!J175*Dataark9!$F$57)/1000</f>
        <v>14.82632741458</v>
      </c>
      <c r="K175" s="16">
        <f>(Dataark7a!K175*Dataark9!$F$57)/1000</f>
        <v>33.70541455072</v>
      </c>
      <c r="L175" s="16">
        <f>(Dataark7a!L175*Dataark9!$F$57)/1000</f>
        <v>2.8741396596</v>
      </c>
      <c r="M175" s="13">
        <f t="shared" si="9"/>
        <v>517.0064804115201</v>
      </c>
    </row>
    <row r="176" spans="1:13" x14ac:dyDescent="0.2">
      <c r="A176" s="13" t="str">
        <f t="shared" si="10"/>
        <v>2024-priser (mio. kr.)</v>
      </c>
      <c r="B176" s="13" t="str">
        <f t="shared" si="10"/>
        <v>I alt (netto)</v>
      </c>
      <c r="C176" s="13" t="str">
        <f t="shared" si="10"/>
        <v>1 Driftskonti</v>
      </c>
      <c r="D176" s="36" t="str">
        <f t="shared" si="8"/>
        <v>2021</v>
      </c>
      <c r="E176" s="3">
        <v>665</v>
      </c>
      <c r="F176" s="4" t="s">
        <v>88</v>
      </c>
      <c r="G176" s="16">
        <f>(Dataark7a!G176*Dataark9!$F$57)/1000</f>
        <v>50.790949418659999</v>
      </c>
      <c r="H176" s="16">
        <f>(Dataark7a!H176*Dataark9!$F$57)/1000</f>
        <v>99.904203361599997</v>
      </c>
      <c r="I176" s="16">
        <f>(Dataark7a!I176*Dataark9!$F$57)/1000</f>
        <v>32.432103841059998</v>
      </c>
      <c r="J176" s="16">
        <f>(Dataark7a!J176*Dataark9!$F$57)/1000</f>
        <v>12.24517175904</v>
      </c>
      <c r="K176" s="16">
        <f>(Dataark7a!K176*Dataark9!$F$57)/1000</f>
        <v>7.0238180440999995</v>
      </c>
      <c r="L176" s="16">
        <f>(Dataark7a!L176*Dataark9!$F$57)/1000</f>
        <v>1.0393691094599999</v>
      </c>
      <c r="M176" s="13">
        <f t="shared" si="9"/>
        <v>203.43561553392001</v>
      </c>
    </row>
    <row r="177" spans="1:13" x14ac:dyDescent="0.2">
      <c r="A177" s="13" t="str">
        <f t="shared" si="10"/>
        <v>2024-priser (mio. kr.)</v>
      </c>
      <c r="B177" s="13" t="str">
        <f t="shared" si="10"/>
        <v>I alt (netto)</v>
      </c>
      <c r="C177" s="13" t="str">
        <f t="shared" si="10"/>
        <v>1 Driftskonti</v>
      </c>
      <c r="D177" s="36" t="str">
        <f t="shared" si="8"/>
        <v>2021</v>
      </c>
      <c r="E177" s="3">
        <v>671</v>
      </c>
      <c r="F177" s="4" t="s">
        <v>91</v>
      </c>
      <c r="G177" s="16">
        <f>(Dataark7a!G177*Dataark9!$F$57)/1000</f>
        <v>58.597914819619994</v>
      </c>
      <c r="H177" s="16">
        <f>(Dataark7a!H177*Dataark9!$F$57)/1000</f>
        <v>117.48547162044001</v>
      </c>
      <c r="I177" s="16">
        <f>(Dataark7a!I177*Dataark9!$F$57)/1000</f>
        <v>33.180716961699993</v>
      </c>
      <c r="J177" s="16">
        <f>(Dataark7a!J177*Dataark9!$F$57)/1000</f>
        <v>11.26484505344</v>
      </c>
      <c r="K177" s="16">
        <f>(Dataark7a!K177*Dataark9!$F$57)/1000</f>
        <v>8.6213049711799989</v>
      </c>
      <c r="L177" s="16">
        <f>(Dataark7a!L177*Dataark9!$F$57)/1000</f>
        <v>0.56034583285999995</v>
      </c>
      <c r="M177" s="13">
        <f t="shared" si="9"/>
        <v>229.71059925924001</v>
      </c>
    </row>
    <row r="178" spans="1:13" x14ac:dyDescent="0.2">
      <c r="A178" s="13" t="str">
        <f t="shared" si="10"/>
        <v>2024-priser (mio. kr.)</v>
      </c>
      <c r="B178" s="13" t="str">
        <f t="shared" si="10"/>
        <v>I alt (netto)</v>
      </c>
      <c r="C178" s="13" t="str">
        <f t="shared" si="10"/>
        <v>1 Driftskonti</v>
      </c>
      <c r="D178" s="36" t="str">
        <f t="shared" si="8"/>
        <v>2021</v>
      </c>
      <c r="E178" s="3">
        <v>706</v>
      </c>
      <c r="F178" s="4" t="s">
        <v>83</v>
      </c>
      <c r="G178" s="16">
        <f>(Dataark7a!G178*Dataark9!$F$57)/1000</f>
        <v>146.18899195736</v>
      </c>
      <c r="H178" s="16">
        <f>(Dataark7a!H178*Dataark9!$F$57)/1000</f>
        <v>180.92709157182</v>
      </c>
      <c r="I178" s="16">
        <f>(Dataark7a!I178*Dataark9!$F$57)/1000</f>
        <v>66.794782887579998</v>
      </c>
      <c r="J178" s="16">
        <f>(Dataark7a!J178*Dataark9!$F$57)/1000</f>
        <v>13.57084082684</v>
      </c>
      <c r="K178" s="16">
        <f>(Dataark7a!K178*Dataark9!$F$57)/1000</f>
        <v>13.636567276419999</v>
      </c>
      <c r="L178" s="16">
        <f>(Dataark7a!L178*Dataark9!$F$57)/1000</f>
        <v>3.7486356412999999</v>
      </c>
      <c r="M178" s="13">
        <f t="shared" si="9"/>
        <v>424.86691016131999</v>
      </c>
    </row>
    <row r="179" spans="1:13" x14ac:dyDescent="0.2">
      <c r="A179" s="13" t="str">
        <f t="shared" si="10"/>
        <v>2024-priser (mio. kr.)</v>
      </c>
      <c r="B179" s="13" t="str">
        <f t="shared" si="10"/>
        <v>I alt (netto)</v>
      </c>
      <c r="C179" s="13" t="str">
        <f t="shared" si="10"/>
        <v>1 Driftskonti</v>
      </c>
      <c r="D179" s="36" t="str">
        <f t="shared" si="8"/>
        <v>2021</v>
      </c>
      <c r="E179" s="3">
        <v>707</v>
      </c>
      <c r="F179" s="4" t="s">
        <v>77</v>
      </c>
      <c r="G179" s="16">
        <f>(Dataark7a!G179*Dataark9!$F$57)/1000</f>
        <v>111.12671612548</v>
      </c>
      <c r="H179" s="16">
        <f>(Dataark7a!H179*Dataark9!$F$57)/1000</f>
        <v>230.12278207863997</v>
      </c>
      <c r="I179" s="16">
        <f>(Dataark7a!I179*Dataark9!$F$57)/1000</f>
        <v>47.109154234559995</v>
      </c>
      <c r="J179" s="16">
        <f>(Dataark7a!J179*Dataark9!$F$57)/1000</f>
        <v>10.293430408799999</v>
      </c>
      <c r="K179" s="16">
        <f>(Dataark7a!K179*Dataark9!$F$57)/1000</f>
        <v>17.229241850920001</v>
      </c>
      <c r="L179" s="16">
        <f>(Dataark7a!L179*Dataark9!$F$57)/1000</f>
        <v>2.2458393619199999</v>
      </c>
      <c r="M179" s="13">
        <f t="shared" si="9"/>
        <v>418.12716406031996</v>
      </c>
    </row>
    <row r="180" spans="1:13" x14ac:dyDescent="0.2">
      <c r="A180" s="13" t="str">
        <f t="shared" si="10"/>
        <v>2024-priser (mio. kr.)</v>
      </c>
      <c r="B180" s="13" t="str">
        <f t="shared" si="10"/>
        <v>I alt (netto)</v>
      </c>
      <c r="C180" s="13" t="str">
        <f t="shared" si="10"/>
        <v>1 Driftskonti</v>
      </c>
      <c r="D180" s="36" t="str">
        <f t="shared" si="8"/>
        <v>2021</v>
      </c>
      <c r="E180" s="3">
        <v>710</v>
      </c>
      <c r="F180" s="4" t="s">
        <v>74</v>
      </c>
      <c r="G180" s="16">
        <f>(Dataark7a!G180*Dataark9!$F$57)/1000</f>
        <v>79.803049866319995</v>
      </c>
      <c r="H180" s="16">
        <f>(Dataark7a!H180*Dataark9!$F$57)/1000</f>
        <v>178.34704992389999</v>
      </c>
      <c r="I180" s="16">
        <f>(Dataark7a!I180*Dataark9!$F$57)/1000</f>
        <v>58.719341650199993</v>
      </c>
      <c r="J180" s="16">
        <f>(Dataark7a!J180*Dataark9!$F$57)/1000</f>
        <v>31.088610651340002</v>
      </c>
      <c r="K180" s="16">
        <f>(Dataark7a!K180*Dataark9!$F$57)/1000</f>
        <v>15.304236683560001</v>
      </c>
      <c r="L180" s="16">
        <f>(Dataark7a!L180*Dataark9!$F$57)/1000</f>
        <v>3.44005553056</v>
      </c>
      <c r="M180" s="13">
        <f t="shared" si="9"/>
        <v>366.70234430588005</v>
      </c>
    </row>
    <row r="181" spans="1:13" x14ac:dyDescent="0.2">
      <c r="A181" s="13" t="str">
        <f t="shared" si="10"/>
        <v>2024-priser (mio. kr.)</v>
      </c>
      <c r="B181" s="13" t="str">
        <f t="shared" si="10"/>
        <v>I alt (netto)</v>
      </c>
      <c r="C181" s="13" t="str">
        <f t="shared" si="10"/>
        <v>1 Driftskonti</v>
      </c>
      <c r="D181" s="36" t="str">
        <f t="shared" si="8"/>
        <v>2021</v>
      </c>
      <c r="E181" s="3">
        <v>727</v>
      </c>
      <c r="F181" s="4" t="s">
        <v>78</v>
      </c>
      <c r="G181" s="16">
        <f>(Dataark7a!G181*Dataark9!$F$57)/1000</f>
        <v>72.537492168679989</v>
      </c>
      <c r="H181" s="16">
        <f>(Dataark7a!H181*Dataark9!$F$57)/1000</f>
        <v>130.42912615722</v>
      </c>
      <c r="I181" s="16">
        <f>(Dataark7a!I181*Dataark9!$F$57)/1000</f>
        <v>27.68420336462</v>
      </c>
      <c r="J181" s="16">
        <f>(Dataark7a!J181*Dataark9!$F$57)/1000</f>
        <v>13.83263261754</v>
      </c>
      <c r="K181" s="16">
        <f>(Dataark7a!K181*Dataark9!$F$57)/1000</f>
        <v>11.292695243939999</v>
      </c>
      <c r="L181" s="16">
        <f>(Dataark7a!L181*Dataark9!$F$57)/1000</f>
        <v>0.99146678180000003</v>
      </c>
      <c r="M181" s="13">
        <f t="shared" si="9"/>
        <v>256.76761633379999</v>
      </c>
    </row>
    <row r="182" spans="1:13" x14ac:dyDescent="0.2">
      <c r="A182" s="13" t="str">
        <f t="shared" si="10"/>
        <v>2024-priser (mio. kr.)</v>
      </c>
      <c r="B182" s="13" t="str">
        <f t="shared" si="10"/>
        <v>I alt (netto)</v>
      </c>
      <c r="C182" s="13" t="str">
        <f t="shared" si="10"/>
        <v>1 Driftskonti</v>
      </c>
      <c r="D182" s="36" t="str">
        <f t="shared" si="8"/>
        <v>2021</v>
      </c>
      <c r="E182" s="3">
        <v>730</v>
      </c>
      <c r="F182" s="4" t="s">
        <v>79</v>
      </c>
      <c r="G182" s="16">
        <f>(Dataark7a!G182*Dataark9!$F$57)/1000</f>
        <v>174.44022520056001</v>
      </c>
      <c r="H182" s="16">
        <f>(Dataark7a!H182*Dataark9!$F$57)/1000</f>
        <v>671.10381246326006</v>
      </c>
      <c r="I182" s="16">
        <f>(Dataark7a!I182*Dataark9!$F$57)/1000</f>
        <v>140.49418500391999</v>
      </c>
      <c r="J182" s="16">
        <f>(Dataark7a!J182*Dataark9!$F$57)/1000</f>
        <v>5.71040306012</v>
      </c>
      <c r="K182" s="16">
        <f>(Dataark7a!K182*Dataark9!$F$57)/1000</f>
        <v>52.268123522780002</v>
      </c>
      <c r="L182" s="16">
        <f>(Dataark7a!L182*Dataark9!$F$57)/1000</f>
        <v>3.7029613288800003</v>
      </c>
      <c r="M182" s="13">
        <f t="shared" si="9"/>
        <v>1047.7197105795201</v>
      </c>
    </row>
    <row r="183" spans="1:13" x14ac:dyDescent="0.2">
      <c r="A183" s="13" t="str">
        <f t="shared" si="10"/>
        <v>2024-priser (mio. kr.)</v>
      </c>
      <c r="B183" s="13" t="str">
        <f t="shared" si="10"/>
        <v>I alt (netto)</v>
      </c>
      <c r="C183" s="13" t="str">
        <f t="shared" si="10"/>
        <v>1 Driftskonti</v>
      </c>
      <c r="D183" s="36" t="str">
        <f t="shared" si="8"/>
        <v>2021</v>
      </c>
      <c r="E183" s="3">
        <v>740</v>
      </c>
      <c r="F183" s="4" t="s">
        <v>81</v>
      </c>
      <c r="G183" s="16">
        <f>(Dataark7a!G183*Dataark9!$F$57)/1000</f>
        <v>250.78428140678</v>
      </c>
      <c r="H183" s="16">
        <f>(Dataark7a!H183*Dataark9!$F$57)/1000</f>
        <v>368.37224172826001</v>
      </c>
      <c r="I183" s="16">
        <f>(Dataark7a!I183*Dataark9!$F$57)/1000</f>
        <v>80.766666457620005</v>
      </c>
      <c r="J183" s="16">
        <f>(Dataark7a!J183*Dataark9!$F$57)/1000</f>
        <v>86.831323940899992</v>
      </c>
      <c r="K183" s="16">
        <f>(Dataark7a!K183*Dataark9!$F$57)/1000</f>
        <v>34.36490706176</v>
      </c>
      <c r="L183" s="16">
        <f>(Dataark7a!L183*Dataark9!$F$57)/1000</f>
        <v>5.1979595549200006</v>
      </c>
      <c r="M183" s="13">
        <f t="shared" si="9"/>
        <v>826.31738015024007</v>
      </c>
    </row>
    <row r="184" spans="1:13" x14ac:dyDescent="0.2">
      <c r="A184" s="13" t="str">
        <f t="shared" si="10"/>
        <v>2024-priser (mio. kr.)</v>
      </c>
      <c r="B184" s="13" t="str">
        <f t="shared" si="10"/>
        <v>I alt (netto)</v>
      </c>
      <c r="C184" s="13" t="str">
        <f t="shared" si="10"/>
        <v>1 Driftskonti</v>
      </c>
      <c r="D184" s="36" t="str">
        <f t="shared" si="8"/>
        <v>2021</v>
      </c>
      <c r="E184" s="3">
        <v>741</v>
      </c>
      <c r="F184" s="4" t="s">
        <v>80</v>
      </c>
      <c r="G184" s="16">
        <f>(Dataark7a!G184*Dataark9!$F$57)/1000</f>
        <v>17.928838636280002</v>
      </c>
      <c r="H184" s="16">
        <f>(Dataark7a!H184*Dataark9!$F$57)/1000</f>
        <v>35.638217771420003</v>
      </c>
      <c r="I184" s="16">
        <f>(Dataark7a!I184*Dataark9!$F$57)/1000</f>
        <v>8.1623338317399998</v>
      </c>
      <c r="J184" s="16">
        <f>(Dataark7a!J184*Dataark9!$F$57)/1000</f>
        <v>1.1140076199999999E-3</v>
      </c>
      <c r="K184" s="16">
        <f>(Dataark7a!K184*Dataark9!$F$57)/1000</f>
        <v>3.3721010657399999</v>
      </c>
      <c r="L184" s="16">
        <f>(Dataark7a!L184*Dataark9!$F$57)/1000</f>
        <v>0.33308827838000005</v>
      </c>
      <c r="M184" s="13">
        <f t="shared" si="9"/>
        <v>65.435693591180012</v>
      </c>
    </row>
    <row r="185" spans="1:13" x14ac:dyDescent="0.2">
      <c r="A185" s="13" t="str">
        <f t="shared" si="10"/>
        <v>2024-priser (mio. kr.)</v>
      </c>
      <c r="B185" s="13" t="str">
        <f t="shared" si="10"/>
        <v>I alt (netto)</v>
      </c>
      <c r="C185" s="13" t="str">
        <f t="shared" si="10"/>
        <v>1 Driftskonti</v>
      </c>
      <c r="D185" s="36" t="str">
        <f t="shared" si="8"/>
        <v>2021</v>
      </c>
      <c r="E185" s="3">
        <v>746</v>
      </c>
      <c r="F185" s="4" t="s">
        <v>82</v>
      </c>
      <c r="G185" s="16">
        <f>(Dataark7a!G185*Dataark9!$F$57)/1000</f>
        <v>126.43875086237999</v>
      </c>
      <c r="H185" s="16">
        <f>(Dataark7a!H185*Dataark9!$F$57)/1000</f>
        <v>288.85214979742</v>
      </c>
      <c r="I185" s="16">
        <f>(Dataark7a!I185*Dataark9!$F$57)/1000</f>
        <v>47.135890417440002</v>
      </c>
      <c r="J185" s="16">
        <f>(Dataark7a!J185*Dataark9!$F$57)/1000</f>
        <v>8.7416177941399997</v>
      </c>
      <c r="K185" s="16">
        <f>(Dataark7a!K185*Dataark9!$F$57)/1000</f>
        <v>14.399662496119999</v>
      </c>
      <c r="L185" s="16">
        <f>(Dataark7a!L185*Dataark9!$F$57)/1000</f>
        <v>3.5314041554000002</v>
      </c>
      <c r="M185" s="13">
        <f t="shared" si="9"/>
        <v>489.09947552290004</v>
      </c>
    </row>
    <row r="186" spans="1:13" x14ac:dyDescent="0.2">
      <c r="A186" s="13" t="str">
        <f t="shared" si="10"/>
        <v>2024-priser (mio. kr.)</v>
      </c>
      <c r="B186" s="13" t="str">
        <f t="shared" si="10"/>
        <v>I alt (netto)</v>
      </c>
      <c r="C186" s="13" t="str">
        <f t="shared" si="10"/>
        <v>1 Driftskonti</v>
      </c>
      <c r="D186" s="36" t="str">
        <f t="shared" si="8"/>
        <v>2021</v>
      </c>
      <c r="E186" s="3">
        <v>751</v>
      </c>
      <c r="F186" s="4" t="s">
        <v>84</v>
      </c>
      <c r="G186" s="16">
        <f>(Dataark7a!G186*Dataark9!$F$57)/1000</f>
        <v>631.87849015543998</v>
      </c>
      <c r="H186" s="16">
        <f>(Dataark7a!H186*Dataark9!$F$57)/1000</f>
        <v>1293.2469900275198</v>
      </c>
      <c r="I186" s="16">
        <f>(Dataark7a!I186*Dataark9!$F$57)/1000</f>
        <v>254.16083850300001</v>
      </c>
      <c r="J186" s="16">
        <f>(Dataark7a!J186*Dataark9!$F$57)/1000</f>
        <v>114.94664825446</v>
      </c>
      <c r="K186" s="16">
        <f>(Dataark7a!K186*Dataark9!$F$57)/1000</f>
        <v>74.19513550724001</v>
      </c>
      <c r="L186" s="16">
        <f>(Dataark7a!L186*Dataark9!$F$57)/1000</f>
        <v>7.3056619719599993</v>
      </c>
      <c r="M186" s="13">
        <f t="shared" si="9"/>
        <v>2375.73376441962</v>
      </c>
    </row>
    <row r="187" spans="1:13" x14ac:dyDescent="0.2">
      <c r="A187" s="13" t="str">
        <f t="shared" si="10"/>
        <v>2024-priser (mio. kr.)</v>
      </c>
      <c r="B187" s="13" t="str">
        <f t="shared" si="10"/>
        <v>I alt (netto)</v>
      </c>
      <c r="C187" s="13" t="str">
        <f t="shared" si="10"/>
        <v>1 Driftskonti</v>
      </c>
      <c r="D187" s="36" t="str">
        <f t="shared" si="8"/>
        <v>2021</v>
      </c>
      <c r="E187" s="3">
        <v>756</v>
      </c>
      <c r="F187" s="4" t="s">
        <v>87</v>
      </c>
      <c r="G187" s="16">
        <f>(Dataark7a!G187*Dataark9!$F$57)/1000</f>
        <v>99.932053552100001</v>
      </c>
      <c r="H187" s="16">
        <f>(Dataark7a!H187*Dataark9!$F$57)/1000</f>
        <v>175.02953523154</v>
      </c>
      <c r="I187" s="16">
        <f>(Dataark7a!I187*Dataark9!$F$57)/1000</f>
        <v>36.917098519180001</v>
      </c>
      <c r="J187" s="16">
        <f>(Dataark7a!J187*Dataark9!$F$57)/1000</f>
        <v>32.367491399099997</v>
      </c>
      <c r="K187" s="16">
        <f>(Dataark7a!K187*Dataark9!$F$57)/1000</f>
        <v>21.050287987519997</v>
      </c>
      <c r="L187" s="16">
        <f>(Dataark7a!L187*Dataark9!$F$57)/1000</f>
        <v>1.76236005484</v>
      </c>
      <c r="M187" s="13">
        <f t="shared" si="9"/>
        <v>367.05882674427994</v>
      </c>
    </row>
    <row r="188" spans="1:13" x14ac:dyDescent="0.2">
      <c r="A188" s="13" t="str">
        <f t="shared" si="10"/>
        <v>2024-priser (mio. kr.)</v>
      </c>
      <c r="B188" s="13" t="str">
        <f t="shared" si="10"/>
        <v>I alt (netto)</v>
      </c>
      <c r="C188" s="13" t="str">
        <f t="shared" si="10"/>
        <v>1 Driftskonti</v>
      </c>
      <c r="D188" s="36" t="str">
        <f t="shared" si="8"/>
        <v>2021</v>
      </c>
      <c r="E188" s="3">
        <v>760</v>
      </c>
      <c r="F188" s="4" t="s">
        <v>89</v>
      </c>
      <c r="G188" s="16">
        <f>(Dataark7a!G188*Dataark9!$F$57)/1000</f>
        <v>203.09584320981998</v>
      </c>
      <c r="H188" s="16">
        <f>(Dataark7a!H188*Dataark9!$F$57)/1000</f>
        <v>274.91480046359999</v>
      </c>
      <c r="I188" s="16">
        <f>(Dataark7a!I188*Dataark9!$F$57)/1000</f>
        <v>53.086919123480001</v>
      </c>
      <c r="J188" s="16">
        <f>(Dataark7a!J188*Dataark9!$F$57)/1000</f>
        <v>24.625138440099999</v>
      </c>
      <c r="K188" s="16">
        <f>(Dataark7a!K188*Dataark9!$F$57)/1000</f>
        <v>21.220731153379997</v>
      </c>
      <c r="L188" s="16">
        <f>(Dataark7a!L188*Dataark9!$F$57)/1000</f>
        <v>1.91720711402</v>
      </c>
      <c r="M188" s="13">
        <f t="shared" si="9"/>
        <v>578.86063950440007</v>
      </c>
    </row>
    <row r="189" spans="1:13" x14ac:dyDescent="0.2">
      <c r="A189" s="13" t="str">
        <f t="shared" si="10"/>
        <v>2024-priser (mio. kr.)</v>
      </c>
      <c r="B189" s="13" t="str">
        <f t="shared" si="10"/>
        <v>I alt (netto)</v>
      </c>
      <c r="C189" s="13" t="str">
        <f t="shared" si="10"/>
        <v>1 Driftskonti</v>
      </c>
      <c r="D189" s="36" t="str">
        <f t="shared" si="8"/>
        <v>2021</v>
      </c>
      <c r="E189" s="3">
        <v>766</v>
      </c>
      <c r="F189" s="4" t="s">
        <v>75</v>
      </c>
      <c r="G189" s="16">
        <f>(Dataark7a!G189*Dataark9!$F$57)/1000</f>
        <v>99.502046610779999</v>
      </c>
      <c r="H189" s="16">
        <f>(Dataark7a!H189*Dataark9!$F$57)/1000</f>
        <v>168.13382806374</v>
      </c>
      <c r="I189" s="16">
        <f>(Dataark7a!I189*Dataark9!$F$57)/1000</f>
        <v>63.995281738519999</v>
      </c>
      <c r="J189" s="16">
        <f>(Dataark7a!J189*Dataark9!$F$57)/1000</f>
        <v>13.765792160339998</v>
      </c>
      <c r="K189" s="16">
        <f>(Dataark7a!K189*Dataark9!$F$57)/1000</f>
        <v>16.976362121179999</v>
      </c>
      <c r="L189" s="16">
        <f>(Dataark7a!L189*Dataark9!$F$57)/1000</f>
        <v>1.7890962377199999</v>
      </c>
      <c r="M189" s="13">
        <f t="shared" si="9"/>
        <v>364.16240693227996</v>
      </c>
    </row>
    <row r="190" spans="1:13" x14ac:dyDescent="0.2">
      <c r="A190" s="13" t="str">
        <f t="shared" si="10"/>
        <v>2024-priser (mio. kr.)</v>
      </c>
      <c r="B190" s="13" t="str">
        <f t="shared" si="10"/>
        <v>I alt (netto)</v>
      </c>
      <c r="C190" s="13" t="str">
        <f t="shared" si="10"/>
        <v>1 Driftskonti</v>
      </c>
      <c r="D190" s="36" t="str">
        <f t="shared" si="8"/>
        <v>2021</v>
      </c>
      <c r="E190" s="3">
        <v>773</v>
      </c>
      <c r="F190" s="4" t="s">
        <v>99</v>
      </c>
      <c r="G190" s="16">
        <f>(Dataark7a!G190*Dataark9!$F$57)/1000</f>
        <v>63.586440941980001</v>
      </c>
      <c r="H190" s="16">
        <f>(Dataark7a!H190*Dataark9!$F$57)/1000</f>
        <v>167.26156009727998</v>
      </c>
      <c r="I190" s="16">
        <f>(Dataark7a!I190*Dataark9!$F$57)/1000</f>
        <v>25.16097610532</v>
      </c>
      <c r="J190" s="16">
        <f>(Dataark7a!J190*Dataark9!$F$57)/1000</f>
        <v>18.970435760979999</v>
      </c>
      <c r="K190" s="16">
        <f>(Dataark7a!K190*Dataark9!$F$57)/1000</f>
        <v>11.605731385159999</v>
      </c>
      <c r="L190" s="16">
        <f>(Dataark7a!L190*Dataark9!$F$57)/1000</f>
        <v>1.0182029646799999</v>
      </c>
      <c r="M190" s="13">
        <f t="shared" si="9"/>
        <v>287.60334725539997</v>
      </c>
    </row>
    <row r="191" spans="1:13" x14ac:dyDescent="0.2">
      <c r="A191" s="13" t="str">
        <f t="shared" si="10"/>
        <v>2024-priser (mio. kr.)</v>
      </c>
      <c r="B191" s="13" t="str">
        <f t="shared" si="10"/>
        <v>I alt (netto)</v>
      </c>
      <c r="C191" s="13" t="str">
        <f t="shared" si="10"/>
        <v>1 Driftskonti</v>
      </c>
      <c r="D191" s="36" t="str">
        <f t="shared" si="8"/>
        <v>2021</v>
      </c>
      <c r="E191" s="3">
        <v>779</v>
      </c>
      <c r="F191" s="4" t="s">
        <v>90</v>
      </c>
      <c r="G191" s="16">
        <f>(Dataark7a!G191*Dataark9!$F$57)/1000</f>
        <v>95.483821125439988</v>
      </c>
      <c r="H191" s="16">
        <f>(Dataark7a!H191*Dataark9!$F$57)/1000</f>
        <v>235.62709372905999</v>
      </c>
      <c r="I191" s="16">
        <f>(Dataark7a!I191*Dataark9!$F$57)/1000</f>
        <v>111.71045611836</v>
      </c>
      <c r="J191" s="16">
        <f>(Dataark7a!J191*Dataark9!$F$57)/1000</f>
        <v>6.2651788548799994</v>
      </c>
      <c r="K191" s="16">
        <f>(Dataark7a!K191*Dataark9!$F$57)/1000</f>
        <v>20.67932345006</v>
      </c>
      <c r="L191" s="16">
        <f>(Dataark7a!L191*Dataark9!$F$57)/1000</f>
        <v>1.9439432968999999</v>
      </c>
      <c r="M191" s="13">
        <f t="shared" si="9"/>
        <v>471.70981657469997</v>
      </c>
    </row>
    <row r="192" spans="1:13" x14ac:dyDescent="0.2">
      <c r="A192" s="13" t="str">
        <f t="shared" si="10"/>
        <v>2024-priser (mio. kr.)</v>
      </c>
      <c r="B192" s="13" t="str">
        <f t="shared" si="10"/>
        <v>I alt (netto)</v>
      </c>
      <c r="C192" s="13" t="str">
        <f t="shared" si="10"/>
        <v>1 Driftskonti</v>
      </c>
      <c r="D192" s="36" t="str">
        <f t="shared" si="8"/>
        <v>2021</v>
      </c>
      <c r="E192" s="3">
        <v>787</v>
      </c>
      <c r="F192" s="4" t="s">
        <v>101</v>
      </c>
      <c r="G192" s="16">
        <f>(Dataark7a!G192*Dataark9!$F$57)/1000</f>
        <v>137.04855943525999</v>
      </c>
      <c r="H192" s="16">
        <f>(Dataark7a!H192*Dataark9!$F$57)/1000</f>
        <v>231.70690091428</v>
      </c>
      <c r="I192" s="16">
        <f>(Dataark7a!I192*Dataark9!$F$57)/1000</f>
        <v>55.2046476091</v>
      </c>
      <c r="J192" s="16">
        <f>(Dataark7a!J192*Dataark9!$F$57)/1000</f>
        <v>46.238000275719997</v>
      </c>
      <c r="K192" s="16">
        <f>(Dataark7a!K192*Dataark9!$F$57)/1000</f>
        <v>20.951141309340002</v>
      </c>
      <c r="L192" s="16">
        <f>(Dataark7a!L192*Dataark9!$F$57)/1000</f>
        <v>1.6231091023399999</v>
      </c>
      <c r="M192" s="13">
        <f t="shared" si="9"/>
        <v>492.77235864604</v>
      </c>
    </row>
    <row r="193" spans="1:13" x14ac:dyDescent="0.2">
      <c r="A193" s="13" t="str">
        <f t="shared" si="10"/>
        <v>2024-priser (mio. kr.)</v>
      </c>
      <c r="B193" s="13" t="str">
        <f t="shared" si="10"/>
        <v>I alt (netto)</v>
      </c>
      <c r="C193" s="13" t="str">
        <f t="shared" si="10"/>
        <v>1 Driftskonti</v>
      </c>
      <c r="D193" s="36" t="str">
        <f t="shared" si="8"/>
        <v>2021</v>
      </c>
      <c r="E193" s="3">
        <v>791</v>
      </c>
      <c r="F193" s="4" t="s">
        <v>92</v>
      </c>
      <c r="G193" s="16">
        <f>(Dataark7a!G193*Dataark9!$F$57)/1000</f>
        <v>213.84601674282001</v>
      </c>
      <c r="H193" s="16">
        <f>(Dataark7a!H193*Dataark9!$F$57)/1000</f>
        <v>448.67436700833997</v>
      </c>
      <c r="I193" s="16">
        <f>(Dataark7a!I193*Dataark9!$F$57)/1000</f>
        <v>149.74044824992001</v>
      </c>
      <c r="J193" s="16">
        <f>(Dataark7a!J193*Dataark9!$F$57)/1000</f>
        <v>40.818353204419999</v>
      </c>
      <c r="K193" s="16">
        <f>(Dataark7a!K193*Dataark9!$F$57)/1000</f>
        <v>31.311412175339999</v>
      </c>
      <c r="L193" s="16">
        <f>(Dataark7a!L193*Dataark9!$F$57)/1000</f>
        <v>4.3390596798999992</v>
      </c>
      <c r="M193" s="13">
        <f t="shared" si="9"/>
        <v>888.7296570607399</v>
      </c>
    </row>
    <row r="194" spans="1:13" x14ac:dyDescent="0.2">
      <c r="A194" s="13" t="str">
        <f t="shared" si="10"/>
        <v>2024-priser (mio. kr.)</v>
      </c>
      <c r="B194" s="13" t="str">
        <f t="shared" si="10"/>
        <v>I alt (netto)</v>
      </c>
      <c r="C194" s="13" t="str">
        <f t="shared" si="10"/>
        <v>1 Driftskonti</v>
      </c>
      <c r="D194" s="36" t="str">
        <f t="shared" si="8"/>
        <v>2021</v>
      </c>
      <c r="E194" s="3">
        <v>810</v>
      </c>
      <c r="F194" s="4" t="s">
        <v>93</v>
      </c>
      <c r="G194" s="16">
        <f>(Dataark7a!G194*Dataark9!$F$57)/1000</f>
        <v>91.400983198139997</v>
      </c>
      <c r="H194" s="16">
        <f>(Dataark7a!H194*Dataark9!$F$57)/1000</f>
        <v>204.66213792354</v>
      </c>
      <c r="I194" s="16">
        <f>(Dataark7a!I194*Dataark9!$F$57)/1000</f>
        <v>44.240584613059994</v>
      </c>
      <c r="J194" s="16">
        <f>(Dataark7a!J194*Dataark9!$F$57)/1000</f>
        <v>13.219928426540001</v>
      </c>
      <c r="K194" s="16">
        <f>(Dataark7a!K194*Dataark9!$F$57)/1000</f>
        <v>13.590892964</v>
      </c>
      <c r="L194" s="16">
        <f>(Dataark7a!L194*Dataark9!$F$57)/1000</f>
        <v>1.4114476545400001</v>
      </c>
      <c r="M194" s="13">
        <f t="shared" si="9"/>
        <v>368.52597477981993</v>
      </c>
    </row>
    <row r="195" spans="1:13" x14ac:dyDescent="0.2">
      <c r="A195" s="13" t="str">
        <f t="shared" si="10"/>
        <v>2024-priser (mio. kr.)</v>
      </c>
      <c r="B195" s="13" t="str">
        <f t="shared" si="10"/>
        <v>I alt (netto)</v>
      </c>
      <c r="C195" s="13" t="str">
        <f t="shared" si="10"/>
        <v>1 Driftskonti</v>
      </c>
      <c r="D195" s="36" t="str">
        <f t="shared" si="8"/>
        <v>2021</v>
      </c>
      <c r="E195" s="3">
        <v>813</v>
      </c>
      <c r="F195" s="4" t="s">
        <v>94</v>
      </c>
      <c r="G195" s="16">
        <f>(Dataark7a!G195*Dataark9!$F$57)/1000</f>
        <v>154.26443319474001</v>
      </c>
      <c r="H195" s="16">
        <f>(Dataark7a!H195*Dataark9!$F$57)/1000</f>
        <v>361.91768157797998</v>
      </c>
      <c r="I195" s="16">
        <f>(Dataark7a!I195*Dataark9!$F$57)/1000</f>
        <v>89.473750015540006</v>
      </c>
      <c r="J195" s="16">
        <f>(Dataark7a!J195*Dataark9!$F$57)/1000</f>
        <v>48.361298799439993</v>
      </c>
      <c r="K195" s="16">
        <f>(Dataark7a!K195*Dataark9!$F$57)/1000</f>
        <v>38.947934410439998</v>
      </c>
      <c r="L195" s="16">
        <f>(Dataark7a!L195*Dataark9!$F$57)/1000</f>
        <v>4.1140301406599997</v>
      </c>
      <c r="M195" s="13">
        <f t="shared" si="9"/>
        <v>697.07912813879989</v>
      </c>
    </row>
    <row r="196" spans="1:13" x14ac:dyDescent="0.2">
      <c r="A196" s="13" t="str">
        <f t="shared" si="10"/>
        <v>2024-priser (mio. kr.)</v>
      </c>
      <c r="B196" s="13" t="str">
        <f t="shared" si="10"/>
        <v>I alt (netto)</v>
      </c>
      <c r="C196" s="13" t="str">
        <f t="shared" si="10"/>
        <v>1 Driftskonti</v>
      </c>
      <c r="D196" s="36" t="str">
        <f t="shared" si="8"/>
        <v>2021</v>
      </c>
      <c r="E196" s="3">
        <v>820</v>
      </c>
      <c r="F196" s="4" t="s">
        <v>102</v>
      </c>
      <c r="G196" s="16">
        <f>(Dataark7a!G196*Dataark9!$F$57)/1000</f>
        <v>88.414328768919987</v>
      </c>
      <c r="H196" s="16">
        <f>(Dataark7a!H196*Dataark9!$F$57)/1000</f>
        <v>224.96715481328002</v>
      </c>
      <c r="I196" s="16">
        <f>(Dataark7a!I196*Dataark9!$F$57)/1000</f>
        <v>70.719431732839993</v>
      </c>
      <c r="J196" s="16">
        <f>(Dataark7a!J196*Dataark9!$F$57)/1000</f>
        <v>7.3992386120399996</v>
      </c>
      <c r="K196" s="16">
        <f>(Dataark7a!K196*Dataark9!$F$57)/1000</f>
        <v>15.386673247439999</v>
      </c>
      <c r="L196" s="16">
        <f>(Dataark7a!L196*Dataark9!$F$57)/1000</f>
        <v>2.4363346649399999</v>
      </c>
      <c r="M196" s="13">
        <f t="shared" si="9"/>
        <v>409.32316183946</v>
      </c>
    </row>
    <row r="197" spans="1:13" x14ac:dyDescent="0.2">
      <c r="A197" s="13" t="str">
        <f t="shared" si="10"/>
        <v>2024-priser (mio. kr.)</v>
      </c>
      <c r="B197" s="13" t="str">
        <f t="shared" si="10"/>
        <v>I alt (netto)</v>
      </c>
      <c r="C197" s="13" t="str">
        <f t="shared" si="10"/>
        <v>1 Driftskonti</v>
      </c>
      <c r="D197" s="36" t="str">
        <f t="shared" si="8"/>
        <v>2021</v>
      </c>
      <c r="E197" s="3">
        <v>825</v>
      </c>
      <c r="F197" s="4" t="s">
        <v>97</v>
      </c>
      <c r="G197" s="16">
        <f>(Dataark7a!G197*Dataark9!$F$57)/1000</f>
        <v>5.6959209610599997</v>
      </c>
      <c r="H197" s="16">
        <f>(Dataark7a!H197*Dataark9!$F$57)/1000</f>
        <v>26.34293819014</v>
      </c>
      <c r="I197" s="16">
        <f>(Dataark7a!I197*Dataark9!$F$57)/1000</f>
        <v>8.4363797062600003</v>
      </c>
      <c r="J197" s="16">
        <f>(Dataark7a!J197*Dataark9!$F$57)/1000</f>
        <v>4.6788320040000005E-2</v>
      </c>
      <c r="K197" s="16">
        <f>(Dataark7a!K197*Dataark9!$F$57)/1000</f>
        <v>1.1251476962</v>
      </c>
      <c r="L197" s="16">
        <f>(Dataark7a!L197*Dataark9!$F$57)/1000</f>
        <v>0.12699686867999999</v>
      </c>
      <c r="M197" s="13">
        <f t="shared" si="9"/>
        <v>41.774171742380005</v>
      </c>
    </row>
    <row r="198" spans="1:13" x14ac:dyDescent="0.2">
      <c r="A198" s="13" t="str">
        <f t="shared" si="10"/>
        <v>2024-priser (mio. kr.)</v>
      </c>
      <c r="B198" s="13" t="str">
        <f t="shared" si="10"/>
        <v>I alt (netto)</v>
      </c>
      <c r="C198" s="13" t="str">
        <f t="shared" si="10"/>
        <v>1 Driftskonti</v>
      </c>
      <c r="D198" s="36" t="str">
        <f t="shared" si="8"/>
        <v>2021</v>
      </c>
      <c r="E198" s="3">
        <v>840</v>
      </c>
      <c r="F198" s="4" t="s">
        <v>100</v>
      </c>
      <c r="G198" s="16">
        <f>(Dataark7a!G198*Dataark9!$F$57)/1000</f>
        <v>92.252085019819987</v>
      </c>
      <c r="H198" s="16">
        <f>(Dataark7a!H198*Dataark9!$F$57)/1000</f>
        <v>129.58359437363998</v>
      </c>
      <c r="I198" s="16">
        <f>(Dataark7a!I198*Dataark9!$F$57)/1000</f>
        <v>28.559813353940001</v>
      </c>
      <c r="J198" s="16">
        <f>(Dataark7a!J198*Dataark9!$F$57)/1000</f>
        <v>32.046657204539997</v>
      </c>
      <c r="K198" s="16">
        <f>(Dataark7a!K198*Dataark9!$F$57)/1000</f>
        <v>11.23810887056</v>
      </c>
      <c r="L198" s="16">
        <f>(Dataark7a!L198*Dataark9!$F$57)/1000</f>
        <v>1.12737571144</v>
      </c>
      <c r="M198" s="13">
        <f t="shared" si="9"/>
        <v>294.80763453393996</v>
      </c>
    </row>
    <row r="199" spans="1:13" x14ac:dyDescent="0.2">
      <c r="A199" s="13" t="str">
        <f t="shared" si="10"/>
        <v>2024-priser (mio. kr.)</v>
      </c>
      <c r="B199" s="13" t="str">
        <f t="shared" si="10"/>
        <v>I alt (netto)</v>
      </c>
      <c r="C199" s="13" t="str">
        <f t="shared" si="10"/>
        <v>1 Driftskonti</v>
      </c>
      <c r="D199" s="36" t="str">
        <f t="shared" si="8"/>
        <v>2021</v>
      </c>
      <c r="E199" s="3">
        <v>846</v>
      </c>
      <c r="F199" s="4" t="s">
        <v>98</v>
      </c>
      <c r="G199" s="16">
        <f>(Dataark7a!G199*Dataark9!$F$57)/1000</f>
        <v>126.22374739172</v>
      </c>
      <c r="H199" s="16">
        <f>(Dataark7a!H199*Dataark9!$F$57)/1000</f>
        <v>231.49078343599999</v>
      </c>
      <c r="I199" s="16">
        <f>(Dataark7a!I199*Dataark9!$F$57)/1000</f>
        <v>37.569906984500001</v>
      </c>
      <c r="J199" s="16">
        <f>(Dataark7a!J199*Dataark9!$F$57)/1000</f>
        <v>5.8195758068799996</v>
      </c>
      <c r="K199" s="16">
        <f>(Dataark7a!K199*Dataark9!$F$57)/1000</f>
        <v>15.25522034828</v>
      </c>
      <c r="L199" s="16">
        <f>(Dataark7a!L199*Dataark9!$F$57)/1000</f>
        <v>1.4771741041199999</v>
      </c>
      <c r="M199" s="13">
        <f t="shared" si="9"/>
        <v>417.83640807149993</v>
      </c>
    </row>
    <row r="200" spans="1:13" x14ac:dyDescent="0.2">
      <c r="A200" s="13" t="str">
        <f t="shared" si="10"/>
        <v>2024-priser (mio. kr.)</v>
      </c>
      <c r="B200" s="13" t="str">
        <f t="shared" si="10"/>
        <v>I alt (netto)</v>
      </c>
      <c r="C200" s="13" t="str">
        <f t="shared" si="10"/>
        <v>1 Driftskonti</v>
      </c>
      <c r="D200" s="36" t="str">
        <f t="shared" si="8"/>
        <v>2021</v>
      </c>
      <c r="E200" s="3">
        <v>849</v>
      </c>
      <c r="F200" s="4" t="s">
        <v>96</v>
      </c>
      <c r="G200" s="16">
        <f>(Dataark7a!G200*Dataark9!$F$57)/1000</f>
        <v>154.70001017416001</v>
      </c>
      <c r="H200" s="16">
        <f>(Dataark7a!H200*Dataark9!$F$57)/1000</f>
        <v>145.49607921771999</v>
      </c>
      <c r="I200" s="16">
        <f>(Dataark7a!I200*Dataark9!$F$57)/1000</f>
        <v>34.032932791</v>
      </c>
      <c r="J200" s="16">
        <f>(Dataark7a!J200*Dataark9!$F$57)/1000</f>
        <v>27.133883600339999</v>
      </c>
      <c r="K200" s="16">
        <f>(Dataark7a!K200*Dataark9!$F$57)/1000</f>
        <v>15.17946783012</v>
      </c>
      <c r="L200" s="16">
        <f>(Dataark7a!L200*Dataark9!$F$57)/1000</f>
        <v>1.9049530302</v>
      </c>
      <c r="M200" s="13">
        <f t="shared" si="9"/>
        <v>378.44732664354007</v>
      </c>
    </row>
    <row r="201" spans="1:13" x14ac:dyDescent="0.2">
      <c r="A201" s="13" t="str">
        <f t="shared" si="10"/>
        <v>2024-priser (mio. kr.)</v>
      </c>
      <c r="B201" s="13" t="str">
        <f t="shared" si="10"/>
        <v>I alt (netto)</v>
      </c>
      <c r="C201" s="13" t="str">
        <f t="shared" si="10"/>
        <v>1 Driftskonti</v>
      </c>
      <c r="D201" s="36" t="str">
        <f t="shared" si="8"/>
        <v>2021</v>
      </c>
      <c r="E201" s="3">
        <v>851</v>
      </c>
      <c r="F201" s="4" t="s">
        <v>103</v>
      </c>
      <c r="G201" s="16">
        <f>(Dataark7a!G201*Dataark9!$F$57)/1000</f>
        <v>459.33319191649997</v>
      </c>
      <c r="H201" s="16">
        <f>(Dataark7a!H201*Dataark9!$F$57)/1000</f>
        <v>1103.94478916854</v>
      </c>
      <c r="I201" s="16">
        <f>(Dataark7a!I201*Dataark9!$F$57)/1000</f>
        <v>200.82549568026002</v>
      </c>
      <c r="J201" s="16">
        <f>(Dataark7a!J201*Dataark9!$F$57)/1000</f>
        <v>112.36215057606</v>
      </c>
      <c r="K201" s="16">
        <f>(Dataark7a!K201*Dataark9!$F$57)/1000</f>
        <v>85.336325714859996</v>
      </c>
      <c r="L201" s="16">
        <f>(Dataark7a!L201*Dataark9!$F$57)/1000</f>
        <v>9.4289604956800002</v>
      </c>
      <c r="M201" s="13">
        <f t="shared" si="9"/>
        <v>1971.2309135519001</v>
      </c>
    </row>
    <row r="202" spans="1:13" x14ac:dyDescent="0.2">
      <c r="A202" s="13" t="str">
        <f t="shared" si="10"/>
        <v>2024-priser (mio. kr.)</v>
      </c>
      <c r="B202" s="13" t="str">
        <f t="shared" si="10"/>
        <v>I alt (netto)</v>
      </c>
      <c r="C202" s="13" t="str">
        <f t="shared" si="10"/>
        <v>1 Driftskonti</v>
      </c>
      <c r="D202" s="36" t="str">
        <f t="shared" si="8"/>
        <v>2021</v>
      </c>
      <c r="E202" s="3">
        <v>860</v>
      </c>
      <c r="F202" s="4" t="s">
        <v>95</v>
      </c>
      <c r="G202" s="16">
        <f>(Dataark7a!G202*Dataark9!$F$57)/1000</f>
        <v>159.20394298182001</v>
      </c>
      <c r="H202" s="16">
        <f>(Dataark7a!H202*Dataark9!$F$57)/1000</f>
        <v>361.94218974562</v>
      </c>
      <c r="I202" s="16">
        <f>(Dataark7a!I202*Dataark9!$F$57)/1000</f>
        <v>95.659834329399999</v>
      </c>
      <c r="J202" s="16">
        <f>(Dataark7a!J202*Dataark9!$F$57)/1000</f>
        <v>21.451330730720002</v>
      </c>
      <c r="K202" s="16">
        <f>(Dataark7a!K202*Dataark9!$F$57)/1000</f>
        <v>22.881716514799997</v>
      </c>
      <c r="L202" s="16">
        <f>(Dataark7a!L202*Dataark9!$F$57)/1000</f>
        <v>3.6383488869200002</v>
      </c>
      <c r="M202" s="13">
        <f t="shared" si="9"/>
        <v>664.77736318927998</v>
      </c>
    </row>
    <row r="203" spans="1:13" x14ac:dyDescent="0.2">
      <c r="D203" s="36"/>
      <c r="E203" s="3"/>
      <c r="F203" s="4" t="s">
        <v>121</v>
      </c>
      <c r="G203" s="16">
        <f>SUM(G105:G202)</f>
        <v>15048.29677488786</v>
      </c>
      <c r="H203" s="16">
        <f t="shared" ref="H203:M203" si="11">SUM(H105:H202)</f>
        <v>27456.798761134149</v>
      </c>
      <c r="I203" s="16">
        <f t="shared" si="11"/>
        <v>6786.2124728378185</v>
      </c>
      <c r="J203" s="16">
        <f t="shared" si="11"/>
        <v>3090.9344545129611</v>
      </c>
      <c r="K203" s="16">
        <f t="shared" si="11"/>
        <v>2351.2434209015405</v>
      </c>
      <c r="L203" s="16">
        <f t="shared" si="11"/>
        <v>229.49670979620004</v>
      </c>
      <c r="M203" s="16">
        <f t="shared" si="11"/>
        <v>54962.98259407052</v>
      </c>
    </row>
    <row r="205" spans="1:13" x14ac:dyDescent="0.2">
      <c r="D205" s="36"/>
      <c r="G205" s="15" t="s">
        <v>199</v>
      </c>
      <c r="H205" s="15" t="s">
        <v>200</v>
      </c>
      <c r="I205" s="15" t="s">
        <v>201</v>
      </c>
      <c r="J205" s="15" t="s">
        <v>202</v>
      </c>
      <c r="K205" s="15" t="s">
        <v>203</v>
      </c>
      <c r="L205" s="15" t="s">
        <v>204</v>
      </c>
      <c r="M205" s="15" t="s">
        <v>1</v>
      </c>
    </row>
    <row r="206" spans="1:13" x14ac:dyDescent="0.2">
      <c r="A206" s="4" t="s">
        <v>274</v>
      </c>
      <c r="B206" s="4" t="s">
        <v>206</v>
      </c>
      <c r="C206" s="4" t="s">
        <v>207</v>
      </c>
      <c r="D206" s="15" t="s">
        <v>208</v>
      </c>
      <c r="E206" s="3">
        <v>101</v>
      </c>
      <c r="F206" s="4" t="s">
        <v>5</v>
      </c>
      <c r="G206" s="16">
        <f>(Dataark7a!G206*Dataark9!$F$56)/1000</f>
        <v>986.05675610467313</v>
      </c>
      <c r="H206" s="16">
        <f>(Dataark7a!H206*Dataark9!$F$56)/1000</f>
        <v>2284.6347721803063</v>
      </c>
      <c r="I206" s="16">
        <f>(Dataark7a!I206*Dataark9!$F$56)/1000</f>
        <v>375.48973390290956</v>
      </c>
      <c r="J206" s="16">
        <f>(Dataark7a!J206*Dataark9!$F$56)/1000</f>
        <v>240.44463409566279</v>
      </c>
      <c r="K206" s="16">
        <f>(Dataark7a!K206*Dataark9!$F$56)/1000</f>
        <v>179.1356066855204</v>
      </c>
      <c r="L206" s="16">
        <f>(Dataark7a!L206*Dataark9!$F$56)/1000</f>
        <v>13.843215708475995</v>
      </c>
      <c r="M206" s="13">
        <f>SUM(G206:L206)</f>
        <v>4079.6047186775481</v>
      </c>
    </row>
    <row r="207" spans="1:13" x14ac:dyDescent="0.2">
      <c r="A207" s="13" t="str">
        <f>A206</f>
        <v>2024-priser (mio. kr.)</v>
      </c>
      <c r="B207" s="13" t="str">
        <f>B206</f>
        <v>I alt (netto)</v>
      </c>
      <c r="C207" s="13" t="str">
        <f>C206</f>
        <v>1 Driftskonti</v>
      </c>
      <c r="D207" s="36" t="str">
        <f>D206</f>
        <v>2018</v>
      </c>
      <c r="E207" s="3">
        <v>147</v>
      </c>
      <c r="F207" s="4" t="s">
        <v>6</v>
      </c>
      <c r="G207" s="16">
        <f>(Dataark7a!G207*Dataark9!$F$56)/1000</f>
        <v>221.64188274835763</v>
      </c>
      <c r="H207" s="16">
        <f>(Dataark7a!H207*Dataark9!$F$56)/1000</f>
        <v>489.42154988277105</v>
      </c>
      <c r="I207" s="16">
        <f>(Dataark7a!I207*Dataark9!$F$56)/1000</f>
        <v>64.618518490460616</v>
      </c>
      <c r="J207" s="16">
        <f>(Dataark7a!J207*Dataark9!$F$56)/1000</f>
        <v>73.120243801192871</v>
      </c>
      <c r="K207" s="16">
        <f>(Dataark7a!K207*Dataark9!$F$56)/1000</f>
        <v>42.139599494279246</v>
      </c>
      <c r="L207" s="16">
        <f>(Dataark7a!L207*Dataark9!$F$56)/1000</f>
        <v>3.2542545459521208</v>
      </c>
      <c r="M207" s="13">
        <f t="shared" ref="M207:M270" si="12">SUM(G207:L207)</f>
        <v>894.19604896301337</v>
      </c>
    </row>
    <row r="208" spans="1:13" x14ac:dyDescent="0.2">
      <c r="A208" s="13" t="str">
        <f t="shared" ref="A208:D271" si="13">A207</f>
        <v>2024-priser (mio. kr.)</v>
      </c>
      <c r="B208" s="13" t="str">
        <f t="shared" si="13"/>
        <v>I alt (netto)</v>
      </c>
      <c r="C208" s="13" t="str">
        <f t="shared" si="13"/>
        <v>1 Driftskonti</v>
      </c>
      <c r="D208" s="36" t="str">
        <f t="shared" si="13"/>
        <v>2018</v>
      </c>
      <c r="E208" s="3">
        <v>151</v>
      </c>
      <c r="F208" s="4" t="s">
        <v>10</v>
      </c>
      <c r="G208" s="16">
        <f>(Dataark7a!G208*Dataark9!$F$56)/1000</f>
        <v>127.9830501262694</v>
      </c>
      <c r="H208" s="16">
        <f>(Dataark7a!H208*Dataark9!$F$56)/1000</f>
        <v>219.7238822359005</v>
      </c>
      <c r="I208" s="16">
        <f>(Dataark7a!I208*Dataark9!$F$56)/1000</f>
        <v>76.627176110734638</v>
      </c>
      <c r="J208" s="16">
        <f>(Dataark7a!J208*Dataark9!$F$56)/1000</f>
        <v>31.958448489734927</v>
      </c>
      <c r="K208" s="16">
        <f>(Dataark7a!K208*Dataark9!$F$56)/1000</f>
        <v>20.260055658240738</v>
      </c>
      <c r="L208" s="16">
        <f>(Dataark7a!L208*Dataark9!$F$56)/1000</f>
        <v>1.9755875376473508</v>
      </c>
      <c r="M208" s="13">
        <f t="shared" si="12"/>
        <v>478.52820015852757</v>
      </c>
    </row>
    <row r="209" spans="1:13" x14ac:dyDescent="0.2">
      <c r="A209" s="13" t="str">
        <f t="shared" si="13"/>
        <v>2024-priser (mio. kr.)</v>
      </c>
      <c r="B209" s="13" t="str">
        <f t="shared" si="13"/>
        <v>I alt (netto)</v>
      </c>
      <c r="C209" s="13" t="str">
        <f t="shared" si="13"/>
        <v>1 Driftskonti</v>
      </c>
      <c r="D209" s="36" t="str">
        <f t="shared" si="13"/>
        <v>2018</v>
      </c>
      <c r="E209" s="3">
        <v>153</v>
      </c>
      <c r="F209" s="4" t="s">
        <v>11</v>
      </c>
      <c r="G209" s="16">
        <f>(Dataark7a!G209*Dataark9!$F$56)/1000</f>
        <v>129.65659959302124</v>
      </c>
      <c r="H209" s="16">
        <f>(Dataark7a!H209*Dataark9!$F$56)/1000</f>
        <v>172.23691611681727</v>
      </c>
      <c r="I209" s="16">
        <f>(Dataark7a!I209*Dataark9!$F$56)/1000</f>
        <v>60.045638592194202</v>
      </c>
      <c r="J209" s="16">
        <f>(Dataark7a!J209*Dataark9!$F$56)/1000</f>
        <v>50.107763387943159</v>
      </c>
      <c r="K209" s="16">
        <f>(Dataark7a!K209*Dataark9!$F$56)/1000</f>
        <v>14.115872644070395</v>
      </c>
      <c r="L209" s="16">
        <f>(Dataark7a!L209*Dataark9!$F$56)/1000</f>
        <v>1.182296884517094</v>
      </c>
      <c r="M209" s="13">
        <f t="shared" si="12"/>
        <v>427.34508721856344</v>
      </c>
    </row>
    <row r="210" spans="1:13" x14ac:dyDescent="0.2">
      <c r="A210" s="13" t="str">
        <f t="shared" si="13"/>
        <v>2024-priser (mio. kr.)</v>
      </c>
      <c r="B210" s="13" t="str">
        <f t="shared" si="13"/>
        <v>I alt (netto)</v>
      </c>
      <c r="C210" s="13" t="str">
        <f t="shared" si="13"/>
        <v>1 Driftskonti</v>
      </c>
      <c r="D210" s="36" t="str">
        <f t="shared" si="13"/>
        <v>2018</v>
      </c>
      <c r="E210" s="3">
        <v>155</v>
      </c>
      <c r="F210" s="4" t="s">
        <v>7</v>
      </c>
      <c r="G210" s="16">
        <f>(Dataark7a!G210*Dataark9!$F$56)/1000</f>
        <v>62.574766718914667</v>
      </c>
      <c r="H210" s="16">
        <f>(Dataark7a!H210*Dataark9!$F$56)/1000</f>
        <v>60.055040555490557</v>
      </c>
      <c r="I210" s="16">
        <f>(Dataark7a!I210*Dataark9!$F$56)/1000</f>
        <v>5.2169143840669783</v>
      </c>
      <c r="J210" s="16">
        <f>(Dataark7a!J210*Dataark9!$F$56)/1000</f>
        <v>16.32650926412671</v>
      </c>
      <c r="K210" s="16">
        <f>(Dataark7a!K210*Dataark9!$F$56)/1000</f>
        <v>9.4666017940210665</v>
      </c>
      <c r="L210" s="16">
        <f>(Dataark7a!L210*Dataark9!$F$56)/1000</f>
        <v>0.73570362794006039</v>
      </c>
      <c r="M210" s="13">
        <f t="shared" si="12"/>
        <v>154.37553634456006</v>
      </c>
    </row>
    <row r="211" spans="1:13" x14ac:dyDescent="0.2">
      <c r="A211" s="13" t="str">
        <f t="shared" si="13"/>
        <v>2024-priser (mio. kr.)</v>
      </c>
      <c r="B211" s="13" t="str">
        <f t="shared" si="13"/>
        <v>I alt (netto)</v>
      </c>
      <c r="C211" s="13" t="str">
        <f t="shared" si="13"/>
        <v>1 Driftskonti</v>
      </c>
      <c r="D211" s="36" t="str">
        <f t="shared" si="13"/>
        <v>2018</v>
      </c>
      <c r="E211" s="3">
        <v>157</v>
      </c>
      <c r="F211" s="4" t="s">
        <v>12</v>
      </c>
      <c r="G211" s="16">
        <f>(Dataark7a!G211*Dataark9!$F$56)/1000</f>
        <v>190.98443092975634</v>
      </c>
      <c r="H211" s="16">
        <f>(Dataark7a!H211*Dataark9!$F$56)/1000</f>
        <v>410.03372229914311</v>
      </c>
      <c r="I211" s="16">
        <f>(Dataark7a!I211*Dataark9!$F$56)/1000</f>
        <v>56.06390713618633</v>
      </c>
      <c r="J211" s="16">
        <f>(Dataark7a!J211*Dataark9!$F$56)/1000</f>
        <v>116.74182776006066</v>
      </c>
      <c r="K211" s="16">
        <f>(Dataark7a!K211*Dataark9!$F$56)/1000</f>
        <v>36.99790081658314</v>
      </c>
      <c r="L211" s="16">
        <f>(Dataark7a!L211*Dataark9!$F$56)/1000</f>
        <v>1.5536744347232587</v>
      </c>
      <c r="M211" s="13">
        <f t="shared" si="12"/>
        <v>812.3754633764529</v>
      </c>
    </row>
    <row r="212" spans="1:13" x14ac:dyDescent="0.2">
      <c r="A212" s="13" t="str">
        <f t="shared" si="13"/>
        <v>2024-priser (mio. kr.)</v>
      </c>
      <c r="B212" s="13" t="str">
        <f t="shared" si="13"/>
        <v>I alt (netto)</v>
      </c>
      <c r="C212" s="13" t="str">
        <f t="shared" si="13"/>
        <v>1 Driftskonti</v>
      </c>
      <c r="D212" s="36" t="str">
        <f t="shared" si="13"/>
        <v>2018</v>
      </c>
      <c r="E212" s="3">
        <v>159</v>
      </c>
      <c r="F212" s="4" t="s">
        <v>13</v>
      </c>
      <c r="G212" s="16">
        <f>(Dataark7a!G212*Dataark9!$F$56)/1000</f>
        <v>186.93923622149805</v>
      </c>
      <c r="H212" s="16">
        <f>(Dataark7a!H212*Dataark9!$F$56)/1000</f>
        <v>308.14112032026878</v>
      </c>
      <c r="I212" s="16">
        <f>(Dataark7a!I212*Dataark9!$F$56)/1000</f>
        <v>35.814428686653997</v>
      </c>
      <c r="J212" s="16">
        <f>(Dataark7a!J212*Dataark9!$F$56)/1000</f>
        <v>30.262569360154245</v>
      </c>
      <c r="K212" s="16">
        <f>(Dataark7a!K212*Dataark9!$F$56)/1000</f>
        <v>26.270260695437972</v>
      </c>
      <c r="L212" s="16">
        <f>(Dataark7a!L212*Dataark9!$F$56)/1000</f>
        <v>3.0944211699140243</v>
      </c>
      <c r="M212" s="13">
        <f t="shared" si="12"/>
        <v>590.52203645392694</v>
      </c>
    </row>
    <row r="213" spans="1:13" x14ac:dyDescent="0.2">
      <c r="A213" s="13" t="str">
        <f t="shared" si="13"/>
        <v>2024-priser (mio. kr.)</v>
      </c>
      <c r="B213" s="13" t="str">
        <f t="shared" si="13"/>
        <v>I alt (netto)</v>
      </c>
      <c r="C213" s="13" t="str">
        <f t="shared" si="13"/>
        <v>1 Driftskonti</v>
      </c>
      <c r="D213" s="36" t="str">
        <f t="shared" si="13"/>
        <v>2018</v>
      </c>
      <c r="E213" s="3">
        <v>161</v>
      </c>
      <c r="F213" s="4" t="s">
        <v>14</v>
      </c>
      <c r="G213" s="16">
        <f>(Dataark7a!G213*Dataark9!$F$56)/1000</f>
        <v>60.089122672439856</v>
      </c>
      <c r="H213" s="16">
        <f>(Dataark7a!H213*Dataark9!$F$56)/1000</f>
        <v>121.28885225926207</v>
      </c>
      <c r="I213" s="16">
        <f>(Dataark7a!I213*Dataark9!$F$56)/1000</f>
        <v>18.486610331465098</v>
      </c>
      <c r="J213" s="16">
        <f>(Dataark7a!J213*Dataark9!$F$56)/1000</f>
        <v>16.34648843613147</v>
      </c>
      <c r="K213" s="16">
        <f>(Dataark7a!K213*Dataark9!$F$56)/1000</f>
        <v>11.322314299639844</v>
      </c>
      <c r="L213" s="16">
        <f>(Dataark7a!L213*Dataark9!$F$56)/1000</f>
        <v>0.42073785751204734</v>
      </c>
      <c r="M213" s="13">
        <f t="shared" si="12"/>
        <v>227.95412585645042</v>
      </c>
    </row>
    <row r="214" spans="1:13" x14ac:dyDescent="0.2">
      <c r="A214" s="13" t="str">
        <f t="shared" si="13"/>
        <v>2024-priser (mio. kr.)</v>
      </c>
      <c r="B214" s="13" t="str">
        <f t="shared" si="13"/>
        <v>I alt (netto)</v>
      </c>
      <c r="C214" s="13" t="str">
        <f t="shared" si="13"/>
        <v>1 Driftskonti</v>
      </c>
      <c r="D214" s="36" t="str">
        <f t="shared" si="13"/>
        <v>2018</v>
      </c>
      <c r="E214" s="3">
        <v>163</v>
      </c>
      <c r="F214" s="4" t="s">
        <v>15</v>
      </c>
      <c r="G214" s="16">
        <f>(Dataark7a!G214*Dataark9!$F$56)/1000</f>
        <v>55.539747682414337</v>
      </c>
      <c r="H214" s="16">
        <f>(Dataark7a!H214*Dataark9!$F$56)/1000</f>
        <v>104.99760035749672</v>
      </c>
      <c r="I214" s="16">
        <f>(Dataark7a!I214*Dataark9!$F$56)/1000</f>
        <v>28.390403418766837</v>
      </c>
      <c r="J214" s="16">
        <f>(Dataark7a!J214*Dataark9!$F$56)/1000</f>
        <v>10.499642511208467</v>
      </c>
      <c r="K214" s="16">
        <f>(Dataark7a!K214*Dataark9!$F$56)/1000</f>
        <v>13.929008623555266</v>
      </c>
      <c r="L214" s="16">
        <f>(Dataark7a!L214*Dataark9!$F$56)/1000</f>
        <v>1.1482147675677941</v>
      </c>
      <c r="M214" s="13">
        <f t="shared" si="12"/>
        <v>214.50461736100942</v>
      </c>
    </row>
    <row r="215" spans="1:13" x14ac:dyDescent="0.2">
      <c r="A215" s="13" t="str">
        <f t="shared" si="13"/>
        <v>2024-priser (mio. kr.)</v>
      </c>
      <c r="B215" s="13" t="str">
        <f t="shared" si="13"/>
        <v>I alt (netto)</v>
      </c>
      <c r="C215" s="13" t="str">
        <f t="shared" si="13"/>
        <v>1 Driftskonti</v>
      </c>
      <c r="D215" s="36" t="str">
        <f t="shared" si="13"/>
        <v>2018</v>
      </c>
      <c r="E215" s="3">
        <v>165</v>
      </c>
      <c r="F215" s="4" t="s">
        <v>9</v>
      </c>
      <c r="G215" s="16">
        <f>(Dataark7a!G215*Dataark9!$F$56)/1000</f>
        <v>84.260395061965767</v>
      </c>
      <c r="H215" s="16">
        <f>(Dataark7a!H215*Dataark9!$F$56)/1000</f>
        <v>106.62884098941493</v>
      </c>
      <c r="I215" s="16">
        <f>(Dataark7a!I215*Dataark9!$F$56)/1000</f>
        <v>38.184898682748411</v>
      </c>
      <c r="J215" s="16">
        <f>(Dataark7a!J215*Dataark9!$F$56)/1000</f>
        <v>17.830823391544087</v>
      </c>
      <c r="K215" s="16">
        <f>(Dataark7a!K215*Dataark9!$F$56)/1000</f>
        <v>16.338261718247157</v>
      </c>
      <c r="L215" s="16">
        <f>(Dataark7a!L215*Dataark9!$F$56)/1000</f>
        <v>0.84382620584818435</v>
      </c>
      <c r="M215" s="13">
        <f t="shared" si="12"/>
        <v>264.08704604976856</v>
      </c>
    </row>
    <row r="216" spans="1:13" x14ac:dyDescent="0.2">
      <c r="A216" s="13" t="str">
        <f t="shared" si="13"/>
        <v>2024-priser (mio. kr.)</v>
      </c>
      <c r="B216" s="13" t="str">
        <f t="shared" si="13"/>
        <v>I alt (netto)</v>
      </c>
      <c r="C216" s="13" t="str">
        <f t="shared" si="13"/>
        <v>1 Driftskonti</v>
      </c>
      <c r="D216" s="36" t="str">
        <f t="shared" si="13"/>
        <v>2018</v>
      </c>
      <c r="E216" s="3">
        <v>167</v>
      </c>
      <c r="F216" s="4" t="s">
        <v>16</v>
      </c>
      <c r="G216" s="16">
        <f>(Dataark7a!G216*Dataark9!$F$56)/1000</f>
        <v>201.11739687240683</v>
      </c>
      <c r="H216" s="16">
        <f>(Dataark7a!H216*Dataark9!$F$56)/1000</f>
        <v>258.20964374413239</v>
      </c>
      <c r="I216" s="16">
        <f>(Dataark7a!I216*Dataark9!$F$56)/1000</f>
        <v>30.791429795574416</v>
      </c>
      <c r="J216" s="16">
        <f>(Dataark7a!J216*Dataark9!$F$56)/1000</f>
        <v>10.288098337040397</v>
      </c>
      <c r="K216" s="16">
        <f>(Dataark7a!K216*Dataark9!$F$56)/1000</f>
        <v>21.10270661867688</v>
      </c>
      <c r="L216" s="16">
        <f>(Dataark7a!L216*Dataark9!$F$56)/1000</f>
        <v>0</v>
      </c>
      <c r="M216" s="13">
        <f t="shared" si="12"/>
        <v>521.50927536783092</v>
      </c>
    </row>
    <row r="217" spans="1:13" x14ac:dyDescent="0.2">
      <c r="A217" s="13" t="str">
        <f t="shared" si="13"/>
        <v>2024-priser (mio. kr.)</v>
      </c>
      <c r="B217" s="13" t="str">
        <f t="shared" si="13"/>
        <v>I alt (netto)</v>
      </c>
      <c r="C217" s="13" t="str">
        <f t="shared" si="13"/>
        <v>1 Driftskonti</v>
      </c>
      <c r="D217" s="36" t="str">
        <f t="shared" si="13"/>
        <v>2018</v>
      </c>
      <c r="E217" s="3">
        <v>169</v>
      </c>
      <c r="F217" s="4" t="s">
        <v>17</v>
      </c>
      <c r="G217" s="16">
        <f>(Dataark7a!G217*Dataark9!$F$56)/1000</f>
        <v>94.293465144592446</v>
      </c>
      <c r="H217" s="16">
        <f>(Dataark7a!H217*Dataark9!$F$56)/1000</f>
        <v>171.68220028233213</v>
      </c>
      <c r="I217" s="16">
        <f>(Dataark7a!I217*Dataark9!$F$56)/1000</f>
        <v>37.755934107352047</v>
      </c>
      <c r="J217" s="16">
        <f>(Dataark7a!J217*Dataark9!$F$56)/1000</f>
        <v>13.818535554823052</v>
      </c>
      <c r="K217" s="16">
        <f>(Dataark7a!K217*Dataark9!$F$56)/1000</f>
        <v>25.43583645288615</v>
      </c>
      <c r="L217" s="16">
        <f>(Dataark7a!L217*Dataark9!$F$56)/1000</f>
        <v>1.523118054010093</v>
      </c>
      <c r="M217" s="13">
        <f t="shared" si="12"/>
        <v>344.50908959599587</v>
      </c>
    </row>
    <row r="218" spans="1:13" x14ac:dyDescent="0.2">
      <c r="A218" s="13" t="str">
        <f t="shared" si="13"/>
        <v>2024-priser (mio. kr.)</v>
      </c>
      <c r="B218" s="13" t="str">
        <f t="shared" si="13"/>
        <v>I alt (netto)</v>
      </c>
      <c r="C218" s="13" t="str">
        <f t="shared" si="13"/>
        <v>1 Driftskonti</v>
      </c>
      <c r="D218" s="36" t="str">
        <f t="shared" si="13"/>
        <v>2018</v>
      </c>
      <c r="E218" s="3">
        <v>173</v>
      </c>
      <c r="F218" s="4" t="s">
        <v>19</v>
      </c>
      <c r="G218" s="16">
        <f>(Dataark7a!G218*Dataark9!$F$56)/1000</f>
        <v>176.28446131589965</v>
      </c>
      <c r="H218" s="16">
        <f>(Dataark7a!H218*Dataark9!$F$56)/1000</f>
        <v>346.92069318151187</v>
      </c>
      <c r="I218" s="16">
        <f>(Dataark7a!I218*Dataark9!$F$56)/1000</f>
        <v>39.899581738921803</v>
      </c>
      <c r="J218" s="16">
        <f>(Dataark7a!J218*Dataark9!$F$56)/1000</f>
        <v>77.57677440366686</v>
      </c>
      <c r="K218" s="16">
        <f>(Dataark7a!K218*Dataark9!$F$56)/1000</f>
        <v>4.8737427237498894</v>
      </c>
      <c r="L218" s="16">
        <f>(Dataark7a!L218*Dataark9!$F$56)/1000</f>
        <v>1.6806009392240999</v>
      </c>
      <c r="M218" s="13">
        <f t="shared" si="12"/>
        <v>647.23585430297408</v>
      </c>
    </row>
    <row r="219" spans="1:13" x14ac:dyDescent="0.2">
      <c r="A219" s="13" t="str">
        <f t="shared" si="13"/>
        <v>2024-priser (mio. kr.)</v>
      </c>
      <c r="B219" s="13" t="str">
        <f t="shared" si="13"/>
        <v>I alt (netto)</v>
      </c>
      <c r="C219" s="13" t="str">
        <f t="shared" si="13"/>
        <v>1 Driftskonti</v>
      </c>
      <c r="D219" s="36" t="str">
        <f t="shared" si="13"/>
        <v>2018</v>
      </c>
      <c r="E219" s="3">
        <v>175</v>
      </c>
      <c r="F219" s="4" t="s">
        <v>20</v>
      </c>
      <c r="G219" s="16">
        <f>(Dataark7a!G219*Dataark9!$F$56)/1000</f>
        <v>170.38472934743464</v>
      </c>
      <c r="H219" s="16">
        <f>(Dataark7a!H219*Dataark9!$F$56)/1000</f>
        <v>188.42827215855883</v>
      </c>
      <c r="I219" s="16">
        <f>(Dataark7a!I219*Dataark9!$F$56)/1000</f>
        <v>32.86691319324558</v>
      </c>
      <c r="J219" s="16">
        <f>(Dataark7a!J219*Dataark9!$F$56)/1000</f>
        <v>37.787665733477262</v>
      </c>
      <c r="K219" s="16">
        <f>(Dataark7a!K219*Dataark9!$F$56)/1000</f>
        <v>15.458002904625584</v>
      </c>
      <c r="L219" s="16">
        <f>(Dataark7a!L219*Dataark9!$F$56)/1000</f>
        <v>2.921660094343435</v>
      </c>
      <c r="M219" s="13">
        <f t="shared" si="12"/>
        <v>447.84724343168534</v>
      </c>
    </row>
    <row r="220" spans="1:13" x14ac:dyDescent="0.2">
      <c r="A220" s="13" t="str">
        <f t="shared" si="13"/>
        <v>2024-priser (mio. kr.)</v>
      </c>
      <c r="B220" s="13" t="str">
        <f t="shared" si="13"/>
        <v>I alt (netto)</v>
      </c>
      <c r="C220" s="13" t="str">
        <f t="shared" si="13"/>
        <v>1 Driftskonti</v>
      </c>
      <c r="D220" s="36" t="str">
        <f t="shared" si="13"/>
        <v>2018</v>
      </c>
      <c r="E220" s="3">
        <v>183</v>
      </c>
      <c r="F220" s="4" t="s">
        <v>18</v>
      </c>
      <c r="G220" s="16">
        <f>(Dataark7a!G220*Dataark9!$F$56)/1000</f>
        <v>51.024454809338124</v>
      </c>
      <c r="H220" s="16">
        <f>(Dataark7a!H220*Dataark9!$F$56)/1000</f>
        <v>67.184079224954459</v>
      </c>
      <c r="I220" s="16">
        <f>(Dataark7a!I220*Dataark9!$F$56)/1000</f>
        <v>17.063388137478814</v>
      </c>
      <c r="J220" s="16">
        <f>(Dataark7a!J220*Dataark9!$F$56)/1000</f>
        <v>17.693319678334838</v>
      </c>
      <c r="K220" s="16">
        <f>(Dataark7a!K220*Dataark9!$F$56)/1000</f>
        <v>5.6411779778151601E-2</v>
      </c>
      <c r="L220" s="16">
        <f>(Dataark7a!L220*Dataark9!$F$56)/1000</f>
        <v>0.90846470351064978</v>
      </c>
      <c r="M220" s="13">
        <f t="shared" si="12"/>
        <v>153.93011833339503</v>
      </c>
    </row>
    <row r="221" spans="1:13" x14ac:dyDescent="0.2">
      <c r="A221" s="13" t="str">
        <f t="shared" si="13"/>
        <v>2024-priser (mio. kr.)</v>
      </c>
      <c r="B221" s="13" t="str">
        <f t="shared" si="13"/>
        <v>I alt (netto)</v>
      </c>
      <c r="C221" s="13" t="str">
        <f t="shared" si="13"/>
        <v>1 Driftskonti</v>
      </c>
      <c r="D221" s="36" t="str">
        <f t="shared" si="13"/>
        <v>2018</v>
      </c>
      <c r="E221" s="3">
        <v>185</v>
      </c>
      <c r="F221" s="4" t="s">
        <v>8</v>
      </c>
      <c r="G221" s="16">
        <f>(Dataark7a!G221*Dataark9!$F$56)/1000</f>
        <v>93.663533603736411</v>
      </c>
      <c r="H221" s="16">
        <f>(Dataark7a!H221*Dataark9!$F$56)/1000</f>
        <v>215.51532841536795</v>
      </c>
      <c r="I221" s="16">
        <f>(Dataark7a!I221*Dataark9!$F$56)/1000</f>
        <v>45.587769533218768</v>
      </c>
      <c r="J221" s="16">
        <f>(Dataark7a!J221*Dataark9!$F$56)/1000</f>
        <v>16.824813318833716</v>
      </c>
      <c r="K221" s="16">
        <f>(Dataark7a!K221*Dataark9!$F$56)/1000</f>
        <v>13.481240121566188</v>
      </c>
      <c r="L221" s="16">
        <f>(Dataark7a!L221*Dataark9!$F$56)/1000</f>
        <v>2.0143706362448301</v>
      </c>
      <c r="M221" s="13">
        <f t="shared" si="12"/>
        <v>387.0870556289679</v>
      </c>
    </row>
    <row r="222" spans="1:13" x14ac:dyDescent="0.2">
      <c r="A222" s="13" t="str">
        <f t="shared" si="13"/>
        <v>2024-priser (mio. kr.)</v>
      </c>
      <c r="B222" s="13" t="str">
        <f t="shared" si="13"/>
        <v>I alt (netto)</v>
      </c>
      <c r="C222" s="13" t="str">
        <f t="shared" si="13"/>
        <v>1 Driftskonti</v>
      </c>
      <c r="D222" s="36" t="str">
        <f t="shared" si="13"/>
        <v>2018</v>
      </c>
      <c r="E222" s="3">
        <v>187</v>
      </c>
      <c r="F222" s="4" t="s">
        <v>21</v>
      </c>
      <c r="G222" s="16">
        <f>(Dataark7a!G222*Dataark9!$F$56)/1000</f>
        <v>29.181343581073005</v>
      </c>
      <c r="H222" s="16">
        <f>(Dataark7a!H222*Dataark9!$F$56)/1000</f>
        <v>46.70425267466134</v>
      </c>
      <c r="I222" s="16">
        <f>(Dataark7a!I222*Dataark9!$F$56)/1000</f>
        <v>17.720350322811871</v>
      </c>
      <c r="J222" s="16">
        <f>(Dataark7a!J222*Dataark9!$F$56)/1000</f>
        <v>4.06282338943896</v>
      </c>
      <c r="K222" s="16">
        <f>(Dataark7a!K222*Dataark9!$F$56)/1000</f>
        <v>5.80453709008939</v>
      </c>
      <c r="L222" s="16">
        <f>(Dataark7a!L222*Dataark9!$F$56)/1000</f>
        <v>0.31966675207619238</v>
      </c>
      <c r="M222" s="13">
        <f t="shared" si="12"/>
        <v>103.79297381015076</v>
      </c>
    </row>
    <row r="223" spans="1:13" x14ac:dyDescent="0.2">
      <c r="A223" s="13" t="str">
        <f t="shared" si="13"/>
        <v>2024-priser (mio. kr.)</v>
      </c>
      <c r="B223" s="13" t="str">
        <f t="shared" si="13"/>
        <v>I alt (netto)</v>
      </c>
      <c r="C223" s="13" t="str">
        <f t="shared" si="13"/>
        <v>1 Driftskonti</v>
      </c>
      <c r="D223" s="36" t="str">
        <f t="shared" si="13"/>
        <v>2018</v>
      </c>
      <c r="E223" s="3">
        <v>190</v>
      </c>
      <c r="F223" s="4" t="s">
        <v>26</v>
      </c>
      <c r="G223" s="16">
        <f>(Dataark7a!G223*Dataark9!$F$56)/1000</f>
        <v>97.302093399427193</v>
      </c>
      <c r="H223" s="16">
        <f>(Dataark7a!H223*Dataark9!$F$56)/1000</f>
        <v>186.60664176988936</v>
      </c>
      <c r="I223" s="16">
        <f>(Dataark7a!I223*Dataark9!$F$56)/1000</f>
        <v>19.516125312416364</v>
      </c>
      <c r="J223" s="16">
        <f>(Dataark7a!J223*Dataark9!$F$56)/1000</f>
        <v>18.065872473953053</v>
      </c>
      <c r="K223" s="16">
        <f>(Dataark7a!K223*Dataark9!$F$56)/1000</f>
        <v>14.697619123032583</v>
      </c>
      <c r="L223" s="16">
        <f>(Dataark7a!L223*Dataark9!$F$56)/1000</f>
        <v>1.5771793429641552</v>
      </c>
      <c r="M223" s="13">
        <f t="shared" si="12"/>
        <v>337.76553142168274</v>
      </c>
    </row>
    <row r="224" spans="1:13" x14ac:dyDescent="0.2">
      <c r="A224" s="13" t="str">
        <f t="shared" si="13"/>
        <v>2024-priser (mio. kr.)</v>
      </c>
      <c r="B224" s="13" t="str">
        <f t="shared" si="13"/>
        <v>I alt (netto)</v>
      </c>
      <c r="C224" s="13" t="str">
        <f t="shared" si="13"/>
        <v>1 Driftskonti</v>
      </c>
      <c r="D224" s="36" t="str">
        <f t="shared" si="13"/>
        <v>2018</v>
      </c>
      <c r="E224" s="3">
        <v>201</v>
      </c>
      <c r="F224" s="4" t="s">
        <v>22</v>
      </c>
      <c r="G224" s="16">
        <f>(Dataark7a!G224*Dataark9!$F$56)/1000</f>
        <v>50.254669064448763</v>
      </c>
      <c r="H224" s="16">
        <f>(Dataark7a!H224*Dataark9!$F$56)/1000</f>
        <v>89.782873253164411</v>
      </c>
      <c r="I224" s="16">
        <f>(Dataark7a!I224*Dataark9!$F$56)/1000</f>
        <v>31.283857623221195</v>
      </c>
      <c r="J224" s="16">
        <f>(Dataark7a!J224*Dataark9!$F$56)/1000</f>
        <v>17.855503545197024</v>
      </c>
      <c r="K224" s="16">
        <f>(Dataark7a!K224*Dataark9!$F$56)/1000</f>
        <v>3.5116332911899373</v>
      </c>
      <c r="L224" s="16">
        <f>(Dataark7a!L224*Dataark9!$F$56)/1000</f>
        <v>0.57351976107787461</v>
      </c>
      <c r="M224" s="13">
        <f t="shared" si="12"/>
        <v>193.26205653829919</v>
      </c>
    </row>
    <row r="225" spans="1:13" x14ac:dyDescent="0.2">
      <c r="A225" s="13" t="str">
        <f t="shared" si="13"/>
        <v>2024-priser (mio. kr.)</v>
      </c>
      <c r="B225" s="13" t="str">
        <f t="shared" si="13"/>
        <v>I alt (netto)</v>
      </c>
      <c r="C225" s="13" t="str">
        <f t="shared" si="13"/>
        <v>1 Driftskonti</v>
      </c>
      <c r="D225" s="36" t="str">
        <f t="shared" si="13"/>
        <v>2018</v>
      </c>
      <c r="E225" s="3">
        <v>210</v>
      </c>
      <c r="F225" s="4" t="s">
        <v>24</v>
      </c>
      <c r="G225" s="16">
        <f>(Dataark7a!G225*Dataark9!$F$56)/1000</f>
        <v>109.62924252636537</v>
      </c>
      <c r="H225" s="16">
        <f>(Dataark7a!H225*Dataark9!$F$56)/1000</f>
        <v>178.01089682619352</v>
      </c>
      <c r="I225" s="16">
        <f>(Dataark7a!I225*Dataark9!$F$56)/1000</f>
        <v>29.817151348989256</v>
      </c>
      <c r="J225" s="16">
        <f>(Dataark7a!J225*Dataark9!$F$56)/1000</f>
        <v>8.4417877947179782</v>
      </c>
      <c r="K225" s="16">
        <f>(Dataark7a!K225*Dataark9!$F$56)/1000</f>
        <v>14.023028256518852</v>
      </c>
      <c r="L225" s="16">
        <f>(Dataark7a!L225*Dataark9!$F$56)/1000</f>
        <v>1.1658434487484666</v>
      </c>
      <c r="M225" s="13">
        <f t="shared" si="12"/>
        <v>341.08795020153343</v>
      </c>
    </row>
    <row r="226" spans="1:13" x14ac:dyDescent="0.2">
      <c r="A226" s="13" t="str">
        <f t="shared" si="13"/>
        <v>2024-priser (mio. kr.)</v>
      </c>
      <c r="B226" s="13" t="str">
        <f t="shared" si="13"/>
        <v>I alt (netto)</v>
      </c>
      <c r="C226" s="13" t="str">
        <f t="shared" si="13"/>
        <v>1 Driftskonti</v>
      </c>
      <c r="D226" s="36" t="str">
        <f t="shared" si="13"/>
        <v>2018</v>
      </c>
      <c r="E226" s="3">
        <v>217</v>
      </c>
      <c r="F226" s="4" t="s">
        <v>29</v>
      </c>
      <c r="G226" s="16">
        <f>(Dataark7a!G226*Dataark9!$F$56)/1000</f>
        <v>244.08084340052949</v>
      </c>
      <c r="H226" s="16">
        <f>(Dataark7a!H226*Dataark9!$F$56)/1000</f>
        <v>311.90425612963634</v>
      </c>
      <c r="I226" s="16">
        <f>(Dataark7a!I226*Dataark9!$F$56)/1000</f>
        <v>58.305100136955815</v>
      </c>
      <c r="J226" s="16">
        <f>(Dataark7a!J226*Dataark9!$F$56)/1000</f>
        <v>26.813224075802683</v>
      </c>
      <c r="K226" s="16">
        <f>(Dataark7a!K226*Dataark9!$F$56)/1000</f>
        <v>13.849091935536219</v>
      </c>
      <c r="L226" s="16">
        <f>(Dataark7a!L226*Dataark9!$F$56)/1000</f>
        <v>1.6042099874411861</v>
      </c>
      <c r="M226" s="13">
        <f t="shared" si="12"/>
        <v>656.55672566590181</v>
      </c>
    </row>
    <row r="227" spans="1:13" x14ac:dyDescent="0.2">
      <c r="A227" s="13" t="str">
        <f t="shared" si="13"/>
        <v>2024-priser (mio. kr.)</v>
      </c>
      <c r="B227" s="13" t="str">
        <f t="shared" si="13"/>
        <v>I alt (netto)</v>
      </c>
      <c r="C227" s="13" t="str">
        <f t="shared" si="13"/>
        <v>1 Driftskonti</v>
      </c>
      <c r="D227" s="36" t="str">
        <f t="shared" si="13"/>
        <v>2018</v>
      </c>
      <c r="E227" s="3">
        <v>219</v>
      </c>
      <c r="F227" s="4" t="s">
        <v>30</v>
      </c>
      <c r="G227" s="16">
        <f>(Dataark7a!G227*Dataark9!$F$56)/1000</f>
        <v>62.695816996355276</v>
      </c>
      <c r="H227" s="16">
        <f>(Dataark7a!H227*Dataark9!$F$56)/1000</f>
        <v>228.26086490899408</v>
      </c>
      <c r="I227" s="16">
        <f>(Dataark7a!I227*Dataark9!$F$56)/1000</f>
        <v>67.145296126356982</v>
      </c>
      <c r="J227" s="16">
        <f>(Dataark7a!J227*Dataark9!$F$56)/1000</f>
        <v>42.072610505792689</v>
      </c>
      <c r="K227" s="16">
        <f>(Dataark7a!K227*Dataark9!$F$56)/1000</f>
        <v>16.035048401939591</v>
      </c>
      <c r="L227" s="16">
        <f>(Dataark7a!L227*Dataark9!$F$56)/1000</f>
        <v>1.0353912080114909</v>
      </c>
      <c r="M227" s="13">
        <f t="shared" si="12"/>
        <v>417.24502814745011</v>
      </c>
    </row>
    <row r="228" spans="1:13" x14ac:dyDescent="0.2">
      <c r="A228" s="13" t="str">
        <f t="shared" si="13"/>
        <v>2024-priser (mio. kr.)</v>
      </c>
      <c r="B228" s="13" t="str">
        <f t="shared" si="13"/>
        <v>I alt (netto)</v>
      </c>
      <c r="C228" s="13" t="str">
        <f t="shared" si="13"/>
        <v>1 Driftskonti</v>
      </c>
      <c r="D228" s="36" t="str">
        <f t="shared" si="13"/>
        <v>2018</v>
      </c>
      <c r="E228" s="3">
        <v>223</v>
      </c>
      <c r="F228" s="4" t="s">
        <v>31</v>
      </c>
      <c r="G228" s="16">
        <f>(Dataark7a!G228*Dataark9!$F$56)/1000</f>
        <v>78.449981744816156</v>
      </c>
      <c r="H228" s="16">
        <f>(Dataark7a!H228*Dataark9!$F$56)/1000</f>
        <v>138.17007735787394</v>
      </c>
      <c r="I228" s="16">
        <f>(Dataark7a!I228*Dataark9!$F$56)/1000</f>
        <v>18.045893301948286</v>
      </c>
      <c r="J228" s="16">
        <f>(Dataark7a!J228*Dataark9!$F$56)/1000</f>
        <v>22.950192406411343</v>
      </c>
      <c r="K228" s="16">
        <f>(Dataark7a!K228*Dataark9!$F$56)/1000</f>
        <v>19.15297448009451</v>
      </c>
      <c r="L228" s="16">
        <f>(Dataark7a!L228*Dataark9!$F$56)/1000</f>
        <v>0.84735194208431885</v>
      </c>
      <c r="M228" s="13">
        <f t="shared" si="12"/>
        <v>277.61647123322859</v>
      </c>
    </row>
    <row r="229" spans="1:13" x14ac:dyDescent="0.2">
      <c r="A229" s="13" t="str">
        <f t="shared" si="13"/>
        <v>2024-priser (mio. kr.)</v>
      </c>
      <c r="B229" s="13" t="str">
        <f t="shared" si="13"/>
        <v>I alt (netto)</v>
      </c>
      <c r="C229" s="13" t="str">
        <f t="shared" si="13"/>
        <v>1 Driftskonti</v>
      </c>
      <c r="D229" s="36" t="str">
        <f t="shared" si="13"/>
        <v>2018</v>
      </c>
      <c r="E229" s="3">
        <v>230</v>
      </c>
      <c r="F229" s="4" t="s">
        <v>32</v>
      </c>
      <c r="G229" s="16">
        <f>(Dataark7a!G229*Dataark9!$F$56)/1000</f>
        <v>150.67703903285499</v>
      </c>
      <c r="H229" s="16">
        <f>(Dataark7a!H229*Dataark9!$F$56)/1000</f>
        <v>349.61435566591859</v>
      </c>
      <c r="I229" s="16">
        <f>(Dataark7a!I229*Dataark9!$F$56)/1000</f>
        <v>83.789121651735798</v>
      </c>
      <c r="J229" s="16">
        <f>(Dataark7a!J229*Dataark9!$F$56)/1000</f>
        <v>53.016495782754099</v>
      </c>
      <c r="K229" s="16">
        <f>(Dataark7a!K229*Dataark9!$F$56)/1000</f>
        <v>33.747172006867146</v>
      </c>
      <c r="L229" s="16">
        <f>(Dataark7a!L229*Dataark9!$F$56)/1000</f>
        <v>1.9661855743509924</v>
      </c>
      <c r="M229" s="13">
        <f t="shared" si="12"/>
        <v>672.81036971448168</v>
      </c>
    </row>
    <row r="230" spans="1:13" x14ac:dyDescent="0.2">
      <c r="A230" s="13" t="str">
        <f t="shared" si="13"/>
        <v>2024-priser (mio. kr.)</v>
      </c>
      <c r="B230" s="13" t="str">
        <f t="shared" si="13"/>
        <v>I alt (netto)</v>
      </c>
      <c r="C230" s="13" t="str">
        <f t="shared" si="13"/>
        <v>1 Driftskonti</v>
      </c>
      <c r="D230" s="36" t="str">
        <f t="shared" si="13"/>
        <v>2018</v>
      </c>
      <c r="E230" s="3">
        <v>240</v>
      </c>
      <c r="F230" s="4" t="s">
        <v>23</v>
      </c>
      <c r="G230" s="16">
        <f>(Dataark7a!G230*Dataark9!$F$56)/1000</f>
        <v>54.581922671597809</v>
      </c>
      <c r="H230" s="16">
        <f>(Dataark7a!H230*Dataark9!$F$56)/1000</f>
        <v>119.54126233155142</v>
      </c>
      <c r="I230" s="16">
        <f>(Dataark7a!I230*Dataark9!$F$56)/1000</f>
        <v>43.298391470555444</v>
      </c>
      <c r="J230" s="16">
        <f>(Dataark7a!J230*Dataark9!$F$56)/1000</f>
        <v>31.954922753498792</v>
      </c>
      <c r="K230" s="16">
        <f>(Dataark7a!K230*Dataark9!$F$56)/1000</f>
        <v>16.659103715735395</v>
      </c>
      <c r="L230" s="16">
        <f>(Dataark7a!L230*Dataark9!$F$56)/1000</f>
        <v>0.89788749480224639</v>
      </c>
      <c r="M230" s="13">
        <f t="shared" si="12"/>
        <v>266.93349043774111</v>
      </c>
    </row>
    <row r="231" spans="1:13" x14ac:dyDescent="0.2">
      <c r="A231" s="13" t="str">
        <f t="shared" si="13"/>
        <v>2024-priser (mio. kr.)</v>
      </c>
      <c r="B231" s="13" t="str">
        <f t="shared" si="13"/>
        <v>I alt (netto)</v>
      </c>
      <c r="C231" s="13" t="str">
        <f t="shared" si="13"/>
        <v>1 Driftskonti</v>
      </c>
      <c r="D231" s="36" t="str">
        <f t="shared" si="13"/>
        <v>2018</v>
      </c>
      <c r="E231" s="3">
        <v>250</v>
      </c>
      <c r="F231" s="4" t="s">
        <v>25</v>
      </c>
      <c r="G231" s="16">
        <f>(Dataark7a!G231*Dataark9!$F$56)/1000</f>
        <v>86.114932322172507</v>
      </c>
      <c r="H231" s="16">
        <f>(Dataark7a!H231*Dataark9!$F$56)/1000</f>
        <v>237.14689546946502</v>
      </c>
      <c r="I231" s="16">
        <f>(Dataark7a!I231*Dataark9!$F$56)/1000</f>
        <v>51.710798129972304</v>
      </c>
      <c r="J231" s="16">
        <f>(Dataark7a!J231*Dataark9!$F$56)/1000</f>
        <v>17.660412806797588</v>
      </c>
      <c r="K231" s="16">
        <f>(Dataark7a!K231*Dataark9!$F$56)/1000</f>
        <v>26.820275548274953</v>
      </c>
      <c r="L231" s="16">
        <f>(Dataark7a!L231*Dataark9!$F$56)/1000</f>
        <v>1.4020677765694762</v>
      </c>
      <c r="M231" s="13">
        <f t="shared" si="12"/>
        <v>420.85538205325184</v>
      </c>
    </row>
    <row r="232" spans="1:13" x14ac:dyDescent="0.2">
      <c r="A232" s="13" t="str">
        <f t="shared" si="13"/>
        <v>2024-priser (mio. kr.)</v>
      </c>
      <c r="B232" s="13" t="str">
        <f t="shared" si="13"/>
        <v>I alt (netto)</v>
      </c>
      <c r="C232" s="13" t="str">
        <f t="shared" si="13"/>
        <v>1 Driftskonti</v>
      </c>
      <c r="D232" s="36" t="str">
        <f t="shared" si="13"/>
        <v>2018</v>
      </c>
      <c r="E232" s="3">
        <v>253</v>
      </c>
      <c r="F232" s="4" t="s">
        <v>35</v>
      </c>
      <c r="G232" s="16">
        <f>(Dataark7a!G232*Dataark9!$F$56)/1000</f>
        <v>129.72711431774391</v>
      </c>
      <c r="H232" s="16">
        <f>(Dataark7a!H232*Dataark9!$F$56)/1000</f>
        <v>138.69306156623389</v>
      </c>
      <c r="I232" s="16">
        <f>(Dataark7a!I232*Dataark9!$F$56)/1000</f>
        <v>22.907883571577727</v>
      </c>
      <c r="J232" s="16">
        <f>(Dataark7a!J232*Dataark9!$F$56)/1000</f>
        <v>46.012033126966948</v>
      </c>
      <c r="K232" s="16">
        <f>(Dataark7a!K232*Dataark9!$F$56)/1000</f>
        <v>22.225065987179686</v>
      </c>
      <c r="L232" s="16">
        <f>(Dataark7a!L232*Dataark9!$F$56)/1000</f>
        <v>2.3469650878535155</v>
      </c>
      <c r="M232" s="13">
        <f t="shared" si="12"/>
        <v>361.91212365755564</v>
      </c>
    </row>
    <row r="233" spans="1:13" x14ac:dyDescent="0.2">
      <c r="A233" s="13" t="str">
        <f t="shared" si="13"/>
        <v>2024-priser (mio. kr.)</v>
      </c>
      <c r="B233" s="13" t="str">
        <f t="shared" si="13"/>
        <v>I alt (netto)</v>
      </c>
      <c r="C233" s="13" t="str">
        <f t="shared" si="13"/>
        <v>1 Driftskonti</v>
      </c>
      <c r="D233" s="36" t="str">
        <f t="shared" si="13"/>
        <v>2018</v>
      </c>
      <c r="E233" s="3">
        <v>259</v>
      </c>
      <c r="F233" s="4" t="s">
        <v>36</v>
      </c>
      <c r="G233" s="16">
        <f>(Dataark7a!G233*Dataark9!$F$56)/1000</f>
        <v>147.97750032138802</v>
      </c>
      <c r="H233" s="16">
        <f>(Dataark7a!H233*Dataark9!$F$56)/1000</f>
        <v>238.9532476677779</v>
      </c>
      <c r="I233" s="16">
        <f>(Dataark7a!I233*Dataark9!$F$56)/1000</f>
        <v>79.312611877257069</v>
      </c>
      <c r="J233" s="16">
        <f>(Dataark7a!J233*Dataark9!$F$56)/1000</f>
        <v>19.668907215982191</v>
      </c>
      <c r="K233" s="16">
        <f>(Dataark7a!K233*Dataark9!$F$56)/1000</f>
        <v>24.976315496776621</v>
      </c>
      <c r="L233" s="16">
        <f>(Dataark7a!L233*Dataark9!$F$56)/1000</f>
        <v>1.4173459669260589</v>
      </c>
      <c r="M233" s="13">
        <f t="shared" si="12"/>
        <v>512.30592854610791</v>
      </c>
    </row>
    <row r="234" spans="1:13" x14ac:dyDescent="0.2">
      <c r="A234" s="13" t="str">
        <f t="shared" si="13"/>
        <v>2024-priser (mio. kr.)</v>
      </c>
      <c r="B234" s="13" t="str">
        <f t="shared" si="13"/>
        <v>I alt (netto)</v>
      </c>
      <c r="C234" s="13" t="str">
        <f t="shared" si="13"/>
        <v>1 Driftskonti</v>
      </c>
      <c r="D234" s="36" t="str">
        <f t="shared" si="13"/>
        <v>2018</v>
      </c>
      <c r="E234" s="3">
        <v>260</v>
      </c>
      <c r="F234" s="4" t="s">
        <v>28</v>
      </c>
      <c r="G234" s="16">
        <f>(Dataark7a!G234*Dataark9!$F$56)/1000</f>
        <v>64.912329843471824</v>
      </c>
      <c r="H234" s="16">
        <f>(Dataark7a!H234*Dataark9!$F$56)/1000</f>
        <v>158.1527750988721</v>
      </c>
      <c r="I234" s="16">
        <f>(Dataark7a!I234*Dataark9!$F$56)/1000</f>
        <v>31.288558604869376</v>
      </c>
      <c r="J234" s="16">
        <f>(Dataark7a!J234*Dataark9!$F$56)/1000</f>
        <v>31.44251575384725</v>
      </c>
      <c r="K234" s="16">
        <f>(Dataark7a!K234*Dataark9!$F$56)/1000</f>
        <v>18.801576101893112</v>
      </c>
      <c r="L234" s="16">
        <f>(Dataark7a!L234*Dataark9!$F$56)/1000</f>
        <v>0.33612018784481995</v>
      </c>
      <c r="M234" s="13">
        <f t="shared" si="12"/>
        <v>304.93387559079844</v>
      </c>
    </row>
    <row r="235" spans="1:13" x14ac:dyDescent="0.2">
      <c r="A235" s="13" t="str">
        <f t="shared" si="13"/>
        <v>2024-priser (mio. kr.)</v>
      </c>
      <c r="B235" s="13" t="str">
        <f t="shared" si="13"/>
        <v>I alt (netto)</v>
      </c>
      <c r="C235" s="13" t="str">
        <f t="shared" si="13"/>
        <v>1 Driftskonti</v>
      </c>
      <c r="D235" s="36" t="str">
        <f t="shared" si="13"/>
        <v>2018</v>
      </c>
      <c r="E235" s="3">
        <v>265</v>
      </c>
      <c r="F235" s="4" t="s">
        <v>38</v>
      </c>
      <c r="G235" s="16">
        <f>(Dataark7a!G235*Dataark9!$F$56)/1000</f>
        <v>210.63923520079399</v>
      </c>
      <c r="H235" s="16">
        <f>(Dataark7a!H235*Dataark9!$F$56)/1000</f>
        <v>358.86118656788733</v>
      </c>
      <c r="I235" s="16">
        <f>(Dataark7a!I235*Dataark9!$F$56)/1000</f>
        <v>93.16993053067759</v>
      </c>
      <c r="J235" s="16">
        <f>(Dataark7a!J235*Dataark9!$F$56)/1000</f>
        <v>31.0112006876268</v>
      </c>
      <c r="K235" s="16">
        <f>(Dataark7a!K235*Dataark9!$F$56)/1000</f>
        <v>26.659266926824809</v>
      </c>
      <c r="L235" s="16">
        <f>(Dataark7a!L235*Dataark9!$F$56)/1000</f>
        <v>3.2260486560630448</v>
      </c>
      <c r="M235" s="13">
        <f t="shared" si="12"/>
        <v>723.56686856987358</v>
      </c>
    </row>
    <row r="236" spans="1:13" x14ac:dyDescent="0.2">
      <c r="A236" s="13" t="str">
        <f t="shared" si="13"/>
        <v>2024-priser (mio. kr.)</v>
      </c>
      <c r="B236" s="13" t="str">
        <f t="shared" si="13"/>
        <v>I alt (netto)</v>
      </c>
      <c r="C236" s="13" t="str">
        <f t="shared" si="13"/>
        <v>1 Driftskonti</v>
      </c>
      <c r="D236" s="36" t="str">
        <f t="shared" si="13"/>
        <v>2018</v>
      </c>
      <c r="E236" s="3">
        <v>269</v>
      </c>
      <c r="F236" s="4" t="s">
        <v>39</v>
      </c>
      <c r="G236" s="16">
        <f>(Dataark7a!G236*Dataark9!$F$56)/1000</f>
        <v>52.17502006773001</v>
      </c>
      <c r="H236" s="16">
        <f>(Dataark7a!H236*Dataark9!$F$56)/1000</f>
        <v>69.031565012688944</v>
      </c>
      <c r="I236" s="16">
        <f>(Dataark7a!I236*Dataark9!$F$56)/1000</f>
        <v>19.779380284714403</v>
      </c>
      <c r="J236" s="16">
        <f>(Dataark7a!J236*Dataark9!$F$56)/1000</f>
        <v>11.794762955281863</v>
      </c>
      <c r="K236" s="16">
        <f>(Dataark7a!K236*Dataark9!$F$56)/1000</f>
        <v>10.883947760947125</v>
      </c>
      <c r="L236" s="16">
        <f>(Dataark7a!L236*Dataark9!$F$56)/1000</f>
        <v>0.3431716603170889</v>
      </c>
      <c r="M236" s="13">
        <f t="shared" si="12"/>
        <v>164.00784774167946</v>
      </c>
    </row>
    <row r="237" spans="1:13" x14ac:dyDescent="0.2">
      <c r="A237" s="13" t="str">
        <f t="shared" si="13"/>
        <v>2024-priser (mio. kr.)</v>
      </c>
      <c r="B237" s="13" t="str">
        <f t="shared" si="13"/>
        <v>I alt (netto)</v>
      </c>
      <c r="C237" s="13" t="str">
        <f t="shared" si="13"/>
        <v>1 Driftskonti</v>
      </c>
      <c r="D237" s="36" t="str">
        <f t="shared" si="13"/>
        <v>2018</v>
      </c>
      <c r="E237" s="3">
        <v>270</v>
      </c>
      <c r="F237" s="4" t="s">
        <v>27</v>
      </c>
      <c r="G237" s="16">
        <f>(Dataark7a!G237*Dataark9!$F$56)/1000</f>
        <v>86.252436035381749</v>
      </c>
      <c r="H237" s="16">
        <f>(Dataark7a!H237*Dataark9!$F$56)/1000</f>
        <v>231.0508975171885</v>
      </c>
      <c r="I237" s="16">
        <f>(Dataark7a!I237*Dataark9!$F$56)/1000</f>
        <v>49.468429883790776</v>
      </c>
      <c r="J237" s="16">
        <f>(Dataark7a!J237*Dataark9!$F$56)/1000</f>
        <v>30.58811233929066</v>
      </c>
      <c r="K237" s="16">
        <f>(Dataark7a!K237*Dataark9!$F$56)/1000</f>
        <v>25.941191980065422</v>
      </c>
      <c r="L237" s="16">
        <f>(Dataark7a!L237*Dataark9!$F$56)/1000</f>
        <v>1.9697113105871267</v>
      </c>
      <c r="M237" s="13">
        <f t="shared" si="12"/>
        <v>425.27077906630427</v>
      </c>
    </row>
    <row r="238" spans="1:13" x14ac:dyDescent="0.2">
      <c r="A238" s="13" t="str">
        <f t="shared" si="13"/>
        <v>2024-priser (mio. kr.)</v>
      </c>
      <c r="B238" s="13" t="str">
        <f t="shared" si="13"/>
        <v>I alt (netto)</v>
      </c>
      <c r="C238" s="13" t="str">
        <f t="shared" si="13"/>
        <v>1 Driftskonti</v>
      </c>
      <c r="D238" s="36" t="str">
        <f t="shared" si="13"/>
        <v>2018</v>
      </c>
      <c r="E238" s="3">
        <v>306</v>
      </c>
      <c r="F238" s="4" t="s">
        <v>46</v>
      </c>
      <c r="G238" s="16">
        <f>(Dataark7a!G238*Dataark9!$F$56)/1000</f>
        <v>93.359145042016806</v>
      </c>
      <c r="H238" s="16">
        <f>(Dataark7a!H238*Dataark9!$F$56)/1000</f>
        <v>216.81279935026544</v>
      </c>
      <c r="I238" s="16">
        <f>(Dataark7a!I238*Dataark9!$F$56)/1000</f>
        <v>42.185434065348993</v>
      </c>
      <c r="J238" s="16">
        <f>(Dataark7a!J238*Dataark9!$F$56)/1000</f>
        <v>14.852751517422499</v>
      </c>
      <c r="K238" s="16">
        <f>(Dataark7a!K238*Dataark9!$F$56)/1000</f>
        <v>20.044985747836535</v>
      </c>
      <c r="L238" s="16">
        <f>(Dataark7a!L238*Dataark9!$F$56)/1000</f>
        <v>1.8592382418549132</v>
      </c>
      <c r="M238" s="13">
        <f t="shared" si="12"/>
        <v>389.11435396474525</v>
      </c>
    </row>
    <row r="239" spans="1:13" x14ac:dyDescent="0.2">
      <c r="A239" s="13" t="str">
        <f t="shared" si="13"/>
        <v>2024-priser (mio. kr.)</v>
      </c>
      <c r="B239" s="13" t="str">
        <f t="shared" si="13"/>
        <v>I alt (netto)</v>
      </c>
      <c r="C239" s="13" t="str">
        <f t="shared" si="13"/>
        <v>1 Driftskonti</v>
      </c>
      <c r="D239" s="36" t="str">
        <f t="shared" si="13"/>
        <v>2018</v>
      </c>
      <c r="E239" s="3">
        <v>316</v>
      </c>
      <c r="F239" s="4" t="s">
        <v>42</v>
      </c>
      <c r="G239" s="16">
        <f>(Dataark7a!G239*Dataark9!$F$56)/1000</f>
        <v>165.31001965822509</v>
      </c>
      <c r="H239" s="16">
        <f>(Dataark7a!H239*Dataark9!$F$56)/1000</f>
        <v>211.93200515404328</v>
      </c>
      <c r="I239" s="16">
        <f>(Dataark7a!I239*Dataark9!$F$56)/1000</f>
        <v>103.0807750904516</v>
      </c>
      <c r="J239" s="16">
        <f>(Dataark7a!J239*Dataark9!$F$56)/1000</f>
        <v>26.738008369431814</v>
      </c>
      <c r="K239" s="16">
        <f>(Dataark7a!K239*Dataark9!$F$56)/1000</f>
        <v>26.532340422323969</v>
      </c>
      <c r="L239" s="16">
        <f>(Dataark7a!L239*Dataark9!$F$56)/1000</f>
        <v>3.2542545459521208</v>
      </c>
      <c r="M239" s="13">
        <f t="shared" si="12"/>
        <v>536.84740324042787</v>
      </c>
    </row>
    <row r="240" spans="1:13" x14ac:dyDescent="0.2">
      <c r="A240" s="13" t="str">
        <f t="shared" si="13"/>
        <v>2024-priser (mio. kr.)</v>
      </c>
      <c r="B240" s="13" t="str">
        <f t="shared" si="13"/>
        <v>I alt (netto)</v>
      </c>
      <c r="C240" s="13" t="str">
        <f t="shared" si="13"/>
        <v>1 Driftskonti</v>
      </c>
      <c r="D240" s="36" t="str">
        <f t="shared" si="13"/>
        <v>2018</v>
      </c>
      <c r="E240" s="3">
        <v>320</v>
      </c>
      <c r="F240" s="4" t="s">
        <v>40</v>
      </c>
      <c r="G240" s="16">
        <f>(Dataark7a!G240*Dataark9!$F$56)/1000</f>
        <v>81.778276751727105</v>
      </c>
      <c r="H240" s="16">
        <f>(Dataark7a!H240*Dataark9!$F$56)/1000</f>
        <v>161.93471483483236</v>
      </c>
      <c r="I240" s="16">
        <f>(Dataark7a!I240*Dataark9!$F$56)/1000</f>
        <v>16.877699362375733</v>
      </c>
      <c r="J240" s="16">
        <f>(Dataark7a!J240*Dataark9!$F$56)/1000</f>
        <v>20.875884254152229</v>
      </c>
      <c r="K240" s="16">
        <f>(Dataark7a!K240*Dataark9!$F$56)/1000</f>
        <v>16.39232300720122</v>
      </c>
      <c r="L240" s="16">
        <f>(Dataark7a!L240*Dataark9!$F$56)/1000</f>
        <v>1.2586878363000076</v>
      </c>
      <c r="M240" s="13">
        <f t="shared" si="12"/>
        <v>299.11758604658871</v>
      </c>
    </row>
    <row r="241" spans="1:13" x14ac:dyDescent="0.2">
      <c r="A241" s="13" t="str">
        <f t="shared" si="13"/>
        <v>2024-priser (mio. kr.)</v>
      </c>
      <c r="B241" s="13" t="str">
        <f t="shared" si="13"/>
        <v>I alt (netto)</v>
      </c>
      <c r="C241" s="13" t="str">
        <f t="shared" si="13"/>
        <v>1 Driftskonti</v>
      </c>
      <c r="D241" s="36" t="str">
        <f t="shared" si="13"/>
        <v>2018</v>
      </c>
      <c r="E241" s="3">
        <v>326</v>
      </c>
      <c r="F241" s="4" t="s">
        <v>43</v>
      </c>
      <c r="G241" s="16">
        <f>(Dataark7a!G241*Dataark9!$F$56)/1000</f>
        <v>182.24530604579101</v>
      </c>
      <c r="H241" s="16">
        <f>(Dataark7a!H241*Dataark9!$F$56)/1000</f>
        <v>181.60714778705068</v>
      </c>
      <c r="I241" s="16">
        <f>(Dataark7a!I241*Dataark9!$F$56)/1000</f>
        <v>42.346442686799136</v>
      </c>
      <c r="J241" s="16">
        <f>(Dataark7a!J241*Dataark9!$F$56)/1000</f>
        <v>8.6662596684185385</v>
      </c>
      <c r="K241" s="16">
        <f>(Dataark7a!K241*Dataark9!$F$56)/1000</f>
        <v>0</v>
      </c>
      <c r="L241" s="16">
        <f>(Dataark7a!L241*Dataark9!$F$56)/1000</f>
        <v>1.8040017074888064</v>
      </c>
      <c r="M241" s="13">
        <f t="shared" si="12"/>
        <v>416.66915789554815</v>
      </c>
    </row>
    <row r="242" spans="1:13" x14ac:dyDescent="0.2">
      <c r="A242" s="13" t="str">
        <f t="shared" si="13"/>
        <v>2024-priser (mio. kr.)</v>
      </c>
      <c r="B242" s="13" t="str">
        <f t="shared" si="13"/>
        <v>I alt (netto)</v>
      </c>
      <c r="C242" s="13" t="str">
        <f t="shared" si="13"/>
        <v>1 Driftskonti</v>
      </c>
      <c r="D242" s="36" t="str">
        <f t="shared" si="13"/>
        <v>2018</v>
      </c>
      <c r="E242" s="3">
        <v>329</v>
      </c>
      <c r="F242" s="4" t="s">
        <v>47</v>
      </c>
      <c r="G242" s="16">
        <f>(Dataark7a!G242*Dataark9!$F$56)/1000</f>
        <v>88.760409744685418</v>
      </c>
      <c r="H242" s="16">
        <f>(Dataark7a!H242*Dataark9!$F$56)/1000</f>
        <v>138.16302588540168</v>
      </c>
      <c r="I242" s="16">
        <f>(Dataark7a!I242*Dataark9!$F$56)/1000</f>
        <v>18.107006063374619</v>
      </c>
      <c r="J242" s="16">
        <f>(Dataark7a!J242*Dataark9!$F$56)/1000</f>
        <v>3.6890953484087059</v>
      </c>
      <c r="K242" s="16">
        <f>(Dataark7a!K242*Dataark9!$F$56)/1000</f>
        <v>7.4581073848364596</v>
      </c>
      <c r="L242" s="16">
        <f>(Dataark7a!L242*Dataark9!$F$56)/1000</f>
        <v>2.0543289802543541</v>
      </c>
      <c r="M242" s="13">
        <f t="shared" si="12"/>
        <v>258.23197340696123</v>
      </c>
    </row>
    <row r="243" spans="1:13" x14ac:dyDescent="0.2">
      <c r="A243" s="13" t="str">
        <f t="shared" si="13"/>
        <v>2024-priser (mio. kr.)</v>
      </c>
      <c r="B243" s="13" t="str">
        <f t="shared" si="13"/>
        <v>I alt (netto)</v>
      </c>
      <c r="C243" s="13" t="str">
        <f t="shared" si="13"/>
        <v>1 Driftskonti</v>
      </c>
      <c r="D243" s="36" t="str">
        <f t="shared" si="13"/>
        <v>2018</v>
      </c>
      <c r="E243" s="3">
        <v>330</v>
      </c>
      <c r="F243" s="4" t="s">
        <v>48</v>
      </c>
      <c r="G243" s="16">
        <f>(Dataark7a!G243*Dataark9!$F$56)/1000</f>
        <v>282.51489411063136</v>
      </c>
      <c r="H243" s="16">
        <f>(Dataark7a!H243*Dataark9!$F$56)/1000</f>
        <v>277.06175539874346</v>
      </c>
      <c r="I243" s="16">
        <f>(Dataark7a!I243*Dataark9!$F$56)/1000</f>
        <v>77.633186183445005</v>
      </c>
      <c r="J243" s="16">
        <f>(Dataark7a!J243*Dataark9!$F$56)/1000</f>
        <v>52.14093795078071</v>
      </c>
      <c r="K243" s="16">
        <f>(Dataark7a!K243*Dataark9!$F$56)/1000</f>
        <v>24.11133487351163</v>
      </c>
      <c r="L243" s="16">
        <f>(Dataark7a!L243*Dataark9!$F$56)/1000</f>
        <v>2.1777297485190608</v>
      </c>
      <c r="M243" s="13">
        <f t="shared" si="12"/>
        <v>715.63983826563128</v>
      </c>
    </row>
    <row r="244" spans="1:13" x14ac:dyDescent="0.2">
      <c r="A244" s="13" t="str">
        <f t="shared" si="13"/>
        <v>2024-priser (mio. kr.)</v>
      </c>
      <c r="B244" s="13" t="str">
        <f t="shared" si="13"/>
        <v>I alt (netto)</v>
      </c>
      <c r="C244" s="13" t="str">
        <f t="shared" si="13"/>
        <v>1 Driftskonti</v>
      </c>
      <c r="D244" s="36" t="str">
        <f t="shared" si="13"/>
        <v>2018</v>
      </c>
      <c r="E244" s="3">
        <v>336</v>
      </c>
      <c r="F244" s="4" t="s">
        <v>50</v>
      </c>
      <c r="G244" s="16">
        <f>(Dataark7a!G244*Dataark9!$F$56)/1000</f>
        <v>61.20325532305835</v>
      </c>
      <c r="H244" s="16">
        <f>(Dataark7a!H244*Dataark9!$F$56)/1000</f>
        <v>80.865111066568275</v>
      </c>
      <c r="I244" s="16">
        <f>(Dataark7a!I244*Dataark9!$F$56)/1000</f>
        <v>26.048139312561503</v>
      </c>
      <c r="J244" s="16">
        <f>(Dataark7a!J244*Dataark9!$F$56)/1000</f>
        <v>14.489600685100648</v>
      </c>
      <c r="K244" s="16">
        <f>(Dataark7a!K244*Dataark9!$F$56)/1000</f>
        <v>11.142501751596987</v>
      </c>
      <c r="L244" s="16">
        <f>(Dataark7a!L244*Dataark9!$F$56)/1000</f>
        <v>1.0177625268308186</v>
      </c>
      <c r="M244" s="13">
        <f t="shared" si="12"/>
        <v>194.76637066571658</v>
      </c>
    </row>
    <row r="245" spans="1:13" x14ac:dyDescent="0.2">
      <c r="A245" s="13" t="str">
        <f t="shared" si="13"/>
        <v>2024-priser (mio. kr.)</v>
      </c>
      <c r="B245" s="13" t="str">
        <f t="shared" si="13"/>
        <v>I alt (netto)</v>
      </c>
      <c r="C245" s="13" t="str">
        <f t="shared" si="13"/>
        <v>1 Driftskonti</v>
      </c>
      <c r="D245" s="36" t="str">
        <f t="shared" si="13"/>
        <v>2018</v>
      </c>
      <c r="E245" s="3">
        <v>340</v>
      </c>
      <c r="F245" s="4" t="s">
        <v>49</v>
      </c>
      <c r="G245" s="16">
        <f>(Dataark7a!G245*Dataark9!$F$56)/1000</f>
        <v>3.3412227064434372</v>
      </c>
      <c r="H245" s="16">
        <f>(Dataark7a!H245*Dataark9!$F$56)/1000</f>
        <v>215.6810380184663</v>
      </c>
      <c r="I245" s="16">
        <f>(Dataark7a!I245*Dataark9!$F$56)/1000</f>
        <v>21.552825611490046</v>
      </c>
      <c r="J245" s="16">
        <f>(Dataark7a!J245*Dataark9!$F$56)/1000</f>
        <v>12.136759370186908</v>
      </c>
      <c r="K245" s="16">
        <f>(Dataark7a!K245*Dataark9!$F$56)/1000</f>
        <v>8.6697854046546752</v>
      </c>
      <c r="L245" s="16">
        <f>(Dataark7a!L245*Dataark9!$F$56)/1000</f>
        <v>1.2598630817120524</v>
      </c>
      <c r="M245" s="13">
        <f t="shared" si="12"/>
        <v>262.64149419295347</v>
      </c>
    </row>
    <row r="246" spans="1:13" x14ac:dyDescent="0.2">
      <c r="A246" s="13" t="str">
        <f t="shared" si="13"/>
        <v>2024-priser (mio. kr.)</v>
      </c>
      <c r="B246" s="13" t="str">
        <f t="shared" si="13"/>
        <v>I alt (netto)</v>
      </c>
      <c r="C246" s="13" t="str">
        <f t="shared" si="13"/>
        <v>1 Driftskonti</v>
      </c>
      <c r="D246" s="36" t="str">
        <f t="shared" si="13"/>
        <v>2018</v>
      </c>
      <c r="E246" s="3">
        <v>350</v>
      </c>
      <c r="F246" s="4" t="s">
        <v>37</v>
      </c>
      <c r="G246" s="16">
        <f>(Dataark7a!G246*Dataark9!$F$56)/1000</f>
        <v>77.848256093849216</v>
      </c>
      <c r="H246" s="16">
        <f>(Dataark7a!H246*Dataark9!$F$56)/1000</f>
        <v>115.3667906279682</v>
      </c>
      <c r="I246" s="16">
        <f>(Dataark7a!I246*Dataark9!$F$56)/1000</f>
        <v>21.509341531244388</v>
      </c>
      <c r="J246" s="16">
        <f>(Dataark7a!J246*Dataark9!$F$56)/1000</f>
        <v>8.6650844230064941</v>
      </c>
      <c r="K246" s="16">
        <f>(Dataark7a!K246*Dataark9!$F$56)/1000</f>
        <v>9.6193836975868923</v>
      </c>
      <c r="L246" s="16">
        <f>(Dataark7a!L246*Dataark9!$F$56)/1000</f>
        <v>1.8651144689151373</v>
      </c>
      <c r="M246" s="13">
        <f t="shared" si="12"/>
        <v>234.87397084257034</v>
      </c>
    </row>
    <row r="247" spans="1:13" x14ac:dyDescent="0.2">
      <c r="A247" s="13" t="str">
        <f t="shared" si="13"/>
        <v>2024-priser (mio. kr.)</v>
      </c>
      <c r="B247" s="13" t="str">
        <f t="shared" si="13"/>
        <v>I alt (netto)</v>
      </c>
      <c r="C247" s="13" t="str">
        <f t="shared" si="13"/>
        <v>1 Driftskonti</v>
      </c>
      <c r="D247" s="36" t="str">
        <f t="shared" si="13"/>
        <v>2018</v>
      </c>
      <c r="E247" s="3">
        <v>360</v>
      </c>
      <c r="F247" s="4" t="s">
        <v>44</v>
      </c>
      <c r="G247" s="16">
        <f>(Dataark7a!G247*Dataark9!$F$56)/1000</f>
        <v>147.24884816592021</v>
      </c>
      <c r="H247" s="16">
        <f>(Dataark7a!H247*Dataark9!$F$56)/1000</f>
        <v>265.58783444094979</v>
      </c>
      <c r="I247" s="16">
        <f>(Dataark7a!I247*Dataark9!$F$56)/1000</f>
        <v>92.187425366208117</v>
      </c>
      <c r="J247" s="16">
        <f>(Dataark7a!J247*Dataark9!$F$56)/1000</f>
        <v>17.840225354840445</v>
      </c>
      <c r="K247" s="16">
        <f>(Dataark7a!K247*Dataark9!$F$56)/1000</f>
        <v>13.894926506605968</v>
      </c>
      <c r="L247" s="16">
        <f>(Dataark7a!L247*Dataark9!$F$56)/1000</f>
        <v>3.2624812638364342</v>
      </c>
      <c r="M247" s="13">
        <f t="shared" si="12"/>
        <v>540.02174109836096</v>
      </c>
    </row>
    <row r="248" spans="1:13" x14ac:dyDescent="0.2">
      <c r="A248" s="13" t="str">
        <f t="shared" si="13"/>
        <v>2024-priser (mio. kr.)</v>
      </c>
      <c r="B248" s="13" t="str">
        <f t="shared" si="13"/>
        <v>I alt (netto)</v>
      </c>
      <c r="C248" s="13" t="str">
        <f t="shared" si="13"/>
        <v>1 Driftskonti</v>
      </c>
      <c r="D248" s="36" t="str">
        <f t="shared" si="13"/>
        <v>2018</v>
      </c>
      <c r="E248" s="3">
        <v>370</v>
      </c>
      <c r="F248" s="4" t="s">
        <v>45</v>
      </c>
      <c r="G248" s="16">
        <f>(Dataark7a!G248*Dataark9!$F$56)/1000</f>
        <v>296.69423000695218</v>
      </c>
      <c r="H248" s="16">
        <f>(Dataark7a!H248*Dataark9!$F$56)/1000</f>
        <v>375.1207068435275</v>
      </c>
      <c r="I248" s="16">
        <f>(Dataark7a!I248*Dataark9!$F$56)/1000</f>
        <v>0.27853316265462352</v>
      </c>
      <c r="J248" s="16">
        <f>(Dataark7a!J248*Dataark9!$F$56)/1000</f>
        <v>3.3047900986700478</v>
      </c>
      <c r="K248" s="16">
        <f>(Dataark7a!K248*Dataark9!$F$56)/1000</f>
        <v>27.735791724257869</v>
      </c>
      <c r="L248" s="16">
        <f>(Dataark7a!L248*Dataark9!$F$56)/1000</f>
        <v>2.4151293217521155</v>
      </c>
      <c r="M248" s="13">
        <f t="shared" si="12"/>
        <v>705.54918115781436</v>
      </c>
    </row>
    <row r="249" spans="1:13" x14ac:dyDescent="0.2">
      <c r="A249" s="13" t="str">
        <f t="shared" si="13"/>
        <v>2024-priser (mio. kr.)</v>
      </c>
      <c r="B249" s="13" t="str">
        <f t="shared" si="13"/>
        <v>I alt (netto)</v>
      </c>
      <c r="C249" s="13" t="str">
        <f t="shared" si="13"/>
        <v>1 Driftskonti</v>
      </c>
      <c r="D249" s="36" t="str">
        <f t="shared" si="13"/>
        <v>2018</v>
      </c>
      <c r="E249" s="3">
        <v>376</v>
      </c>
      <c r="F249" s="4" t="s">
        <v>41</v>
      </c>
      <c r="G249" s="16">
        <f>(Dataark7a!G249*Dataark9!$F$56)/1000</f>
        <v>241.17328625113061</v>
      </c>
      <c r="H249" s="16">
        <f>(Dataark7a!H249*Dataark9!$F$56)/1000</f>
        <v>164.06190903063347</v>
      </c>
      <c r="I249" s="16">
        <f>(Dataark7a!I249*Dataark9!$F$56)/1000</f>
        <v>118.48589195153518</v>
      </c>
      <c r="J249" s="16">
        <f>(Dataark7a!J249*Dataark9!$F$56)/1000</f>
        <v>64.053225447267053</v>
      </c>
      <c r="K249" s="16">
        <f>(Dataark7a!K249*Dataark9!$F$56)/1000</f>
        <v>53.849744779893882</v>
      </c>
      <c r="L249" s="16">
        <f>(Dataark7a!L249*Dataark9!$F$56)/1000</f>
        <v>2.2788008539549156</v>
      </c>
      <c r="M249" s="13">
        <f t="shared" si="12"/>
        <v>643.90285831441508</v>
      </c>
    </row>
    <row r="250" spans="1:13" x14ac:dyDescent="0.2">
      <c r="A250" s="13" t="str">
        <f t="shared" si="13"/>
        <v>2024-priser (mio. kr.)</v>
      </c>
      <c r="B250" s="13" t="str">
        <f t="shared" si="13"/>
        <v>I alt (netto)</v>
      </c>
      <c r="C250" s="13" t="str">
        <f t="shared" si="13"/>
        <v>1 Driftskonti</v>
      </c>
      <c r="D250" s="36" t="str">
        <f t="shared" si="13"/>
        <v>2018</v>
      </c>
      <c r="E250" s="3">
        <v>390</v>
      </c>
      <c r="F250" s="4" t="s">
        <v>51</v>
      </c>
      <c r="G250" s="16">
        <f>(Dataark7a!G250*Dataark9!$F$56)/1000</f>
        <v>182.22297638296217</v>
      </c>
      <c r="H250" s="16">
        <f>(Dataark7a!H250*Dataark9!$F$56)/1000</f>
        <v>222.21070152778734</v>
      </c>
      <c r="I250" s="16">
        <f>(Dataark7a!I250*Dataark9!$F$56)/1000</f>
        <v>36.335062404189856</v>
      </c>
      <c r="J250" s="16">
        <f>(Dataark7a!J250*Dataark9!$F$56)/1000</f>
        <v>20.712525141877997</v>
      </c>
      <c r="K250" s="16">
        <f>(Dataark7a!K250*Dataark9!$F$56)/1000</f>
        <v>30.033396504805502</v>
      </c>
      <c r="L250" s="16">
        <f>(Dataark7a!L250*Dataark9!$F$56)/1000</f>
        <v>3.0720915070851724</v>
      </c>
      <c r="M250" s="13">
        <f t="shared" si="12"/>
        <v>494.58675346870808</v>
      </c>
    </row>
    <row r="251" spans="1:13" x14ac:dyDescent="0.2">
      <c r="A251" s="13" t="str">
        <f t="shared" si="13"/>
        <v>2024-priser (mio. kr.)</v>
      </c>
      <c r="B251" s="13" t="str">
        <f t="shared" si="13"/>
        <v>I alt (netto)</v>
      </c>
      <c r="C251" s="13" t="str">
        <f t="shared" si="13"/>
        <v>1 Driftskonti</v>
      </c>
      <c r="D251" s="36" t="str">
        <f t="shared" si="13"/>
        <v>2018</v>
      </c>
      <c r="E251" s="3">
        <v>400</v>
      </c>
      <c r="F251" s="4" t="s">
        <v>33</v>
      </c>
      <c r="G251" s="16">
        <f>(Dataark7a!G251*Dataark9!$F$56)/1000</f>
        <v>156.13722921721524</v>
      </c>
      <c r="H251" s="16">
        <f>(Dataark7a!H251*Dataark9!$F$56)/1000</f>
        <v>259.21682906225476</v>
      </c>
      <c r="I251" s="16">
        <f>(Dataark7a!I251*Dataark9!$F$56)/1000</f>
        <v>73.763103041581402</v>
      </c>
      <c r="J251" s="16">
        <f>(Dataark7a!J251*Dataark9!$F$56)/1000</f>
        <v>42.007972008130224</v>
      </c>
      <c r="K251" s="16">
        <f>(Dataark7a!K251*Dataark9!$F$56)/1000</f>
        <v>20.044985747836535</v>
      </c>
      <c r="L251" s="16">
        <f>(Dataark7a!L251*Dataark9!$F$56)/1000</f>
        <v>2.3352126337330672</v>
      </c>
      <c r="M251" s="13">
        <f t="shared" si="12"/>
        <v>553.50533171075119</v>
      </c>
    </row>
    <row r="252" spans="1:13" x14ac:dyDescent="0.2">
      <c r="A252" s="13" t="str">
        <f t="shared" si="13"/>
        <v>2024-priser (mio. kr.)</v>
      </c>
      <c r="B252" s="13" t="str">
        <f t="shared" si="13"/>
        <v>I alt (netto)</v>
      </c>
      <c r="C252" s="13" t="str">
        <f t="shared" si="13"/>
        <v>1 Driftskonti</v>
      </c>
      <c r="D252" s="36" t="str">
        <f t="shared" si="13"/>
        <v>2018</v>
      </c>
      <c r="E252" s="3">
        <v>410</v>
      </c>
      <c r="F252" s="4" t="s">
        <v>56</v>
      </c>
      <c r="G252" s="16">
        <f>(Dataark7a!G252*Dataark9!$F$56)/1000</f>
        <v>80.430270264111698</v>
      </c>
      <c r="H252" s="16">
        <f>(Dataark7a!H252*Dataark9!$F$56)/1000</f>
        <v>177.79347642496523</v>
      </c>
      <c r="I252" s="16">
        <f>(Dataark7a!I252*Dataark9!$F$56)/1000</f>
        <v>46.483306537196924</v>
      </c>
      <c r="J252" s="16">
        <f>(Dataark7a!J252*Dataark9!$F$56)/1000</f>
        <v>7.1948524125384195</v>
      </c>
      <c r="K252" s="16">
        <f>(Dataark7a!K252*Dataark9!$F$56)/1000</f>
        <v>5.2745014092571747</v>
      </c>
      <c r="L252" s="16">
        <f>(Dataark7a!L252*Dataark9!$F$56)/1000</f>
        <v>2.0355250536616372</v>
      </c>
      <c r="M252" s="13">
        <f t="shared" si="12"/>
        <v>319.21193210173112</v>
      </c>
    </row>
    <row r="253" spans="1:13" x14ac:dyDescent="0.2">
      <c r="A253" s="13" t="str">
        <f t="shared" si="13"/>
        <v>2024-priser (mio. kr.)</v>
      </c>
      <c r="B253" s="13" t="str">
        <f t="shared" si="13"/>
        <v>I alt (netto)</v>
      </c>
      <c r="C253" s="13" t="str">
        <f t="shared" si="13"/>
        <v>1 Driftskonti</v>
      </c>
      <c r="D253" s="36" t="str">
        <f t="shared" si="13"/>
        <v>2018</v>
      </c>
      <c r="E253" s="3">
        <v>420</v>
      </c>
      <c r="F253" s="4" t="s">
        <v>52</v>
      </c>
      <c r="G253" s="16">
        <f>(Dataark7a!G253*Dataark9!$F$56)/1000</f>
        <v>122.17028631829569</v>
      </c>
      <c r="H253" s="16">
        <f>(Dataark7a!H253*Dataark9!$F$56)/1000</f>
        <v>165.61323297453265</v>
      </c>
      <c r="I253" s="16">
        <f>(Dataark7a!I253*Dataark9!$F$56)/1000</f>
        <v>34.284259160171636</v>
      </c>
      <c r="J253" s="16">
        <f>(Dataark7a!J253*Dataark9!$F$56)/1000</f>
        <v>31.7715844692198</v>
      </c>
      <c r="K253" s="16">
        <f>(Dataark7a!K253*Dataark9!$F$56)/1000</f>
        <v>14.903287070140426</v>
      </c>
      <c r="L253" s="16">
        <f>(Dataark7a!L253*Dataark9!$F$56)/1000</f>
        <v>2.707765429351277</v>
      </c>
      <c r="M253" s="13">
        <f t="shared" si="12"/>
        <v>371.45041542171157</v>
      </c>
    </row>
    <row r="254" spans="1:13" x14ac:dyDescent="0.2">
      <c r="A254" s="13" t="str">
        <f t="shared" si="13"/>
        <v>2024-priser (mio. kr.)</v>
      </c>
      <c r="B254" s="13" t="str">
        <f t="shared" si="13"/>
        <v>I alt (netto)</v>
      </c>
      <c r="C254" s="13" t="str">
        <f t="shared" si="13"/>
        <v>1 Driftskonti</v>
      </c>
      <c r="D254" s="36" t="str">
        <f t="shared" si="13"/>
        <v>2018</v>
      </c>
      <c r="E254" s="3">
        <v>430</v>
      </c>
      <c r="F254" s="4" t="s">
        <v>53</v>
      </c>
      <c r="G254" s="16">
        <f>(Dataark7a!G254*Dataark9!$F$56)/1000</f>
        <v>142.9333470128916</v>
      </c>
      <c r="H254" s="16">
        <f>(Dataark7a!H254*Dataark9!$F$56)/1000</f>
        <v>206.72684322409674</v>
      </c>
      <c r="I254" s="16">
        <f>(Dataark7a!I254*Dataark9!$F$56)/1000</f>
        <v>98.840489643793873</v>
      </c>
      <c r="J254" s="16">
        <f>(Dataark7a!J254*Dataark9!$F$56)/1000</f>
        <v>22.021748530895934</v>
      </c>
      <c r="K254" s="16">
        <f>(Dataark7a!K254*Dataark9!$F$56)/1000</f>
        <v>25.552185748678585</v>
      </c>
      <c r="L254" s="16">
        <f>(Dataark7a!L254*Dataark9!$F$56)/1000</f>
        <v>2.3081819892560365</v>
      </c>
      <c r="M254" s="13">
        <f t="shared" si="12"/>
        <v>498.38279614961277</v>
      </c>
    </row>
    <row r="255" spans="1:13" x14ac:dyDescent="0.2">
      <c r="A255" s="13" t="str">
        <f t="shared" si="13"/>
        <v>2024-priser (mio. kr.)</v>
      </c>
      <c r="B255" s="13" t="str">
        <f t="shared" si="13"/>
        <v>I alt (netto)</v>
      </c>
      <c r="C255" s="13" t="str">
        <f t="shared" si="13"/>
        <v>1 Driftskonti</v>
      </c>
      <c r="D255" s="36" t="str">
        <f t="shared" si="13"/>
        <v>2018</v>
      </c>
      <c r="E255" s="3">
        <v>440</v>
      </c>
      <c r="F255" s="4" t="s">
        <v>54</v>
      </c>
      <c r="G255" s="16">
        <f>(Dataark7a!G255*Dataark9!$F$56)/1000</f>
        <v>83.690401037124033</v>
      </c>
      <c r="H255" s="16">
        <f>(Dataark7a!H255*Dataark9!$F$56)/1000</f>
        <v>122.2936870865604</v>
      </c>
      <c r="I255" s="16">
        <f>(Dataark7a!I255*Dataark9!$F$56)/1000</f>
        <v>19.899255316742977</v>
      </c>
      <c r="J255" s="16">
        <f>(Dataark7a!J255*Dataark9!$F$56)/1000</f>
        <v>7.7495682470235758</v>
      </c>
      <c r="K255" s="16">
        <f>(Dataark7a!K255*Dataark9!$F$56)/1000</f>
        <v>11.315262827167574</v>
      </c>
      <c r="L255" s="16">
        <f>(Dataark7a!L255*Dataark9!$F$56)/1000</f>
        <v>0.97780418282129433</v>
      </c>
      <c r="M255" s="13">
        <f t="shared" si="12"/>
        <v>245.92597869743986</v>
      </c>
    </row>
    <row r="256" spans="1:13" x14ac:dyDescent="0.2">
      <c r="A256" s="13" t="str">
        <f t="shared" si="13"/>
        <v>2024-priser (mio. kr.)</v>
      </c>
      <c r="B256" s="13" t="str">
        <f t="shared" si="13"/>
        <v>I alt (netto)</v>
      </c>
      <c r="C256" s="13" t="str">
        <f t="shared" si="13"/>
        <v>1 Driftskonti</v>
      </c>
      <c r="D256" s="36" t="str">
        <f t="shared" si="13"/>
        <v>2018</v>
      </c>
      <c r="E256" s="3">
        <v>450</v>
      </c>
      <c r="F256" s="4" t="s">
        <v>58</v>
      </c>
      <c r="G256" s="16">
        <f>(Dataark7a!G256*Dataark9!$F$56)/1000</f>
        <v>119.21336886159092</v>
      </c>
      <c r="H256" s="16">
        <f>(Dataark7a!H256*Dataark9!$F$56)/1000</f>
        <v>108.32472011899561</v>
      </c>
      <c r="I256" s="16">
        <f>(Dataark7a!I256*Dataark9!$F$56)/1000</f>
        <v>25.147901326935166</v>
      </c>
      <c r="J256" s="16">
        <f>(Dataark7a!J256*Dataark9!$F$56)/1000</f>
        <v>46.03318754438375</v>
      </c>
      <c r="K256" s="16">
        <f>(Dataark7a!K256*Dataark9!$F$56)/1000</f>
        <v>17.017553566409067</v>
      </c>
      <c r="L256" s="16">
        <f>(Dataark7a!L256*Dataark9!$F$56)/1000</f>
        <v>1.9168252670451096</v>
      </c>
      <c r="M256" s="13">
        <f t="shared" si="12"/>
        <v>317.6535566853596</v>
      </c>
    </row>
    <row r="257" spans="1:13" x14ac:dyDescent="0.2">
      <c r="A257" s="13" t="str">
        <f t="shared" si="13"/>
        <v>2024-priser (mio. kr.)</v>
      </c>
      <c r="B257" s="13" t="str">
        <f t="shared" si="13"/>
        <v>I alt (netto)</v>
      </c>
      <c r="C257" s="13" t="str">
        <f t="shared" si="13"/>
        <v>1 Driftskonti</v>
      </c>
      <c r="D257" s="36" t="str">
        <f t="shared" si="13"/>
        <v>2018</v>
      </c>
      <c r="E257" s="3">
        <v>461</v>
      </c>
      <c r="F257" s="4" t="s">
        <v>59</v>
      </c>
      <c r="G257" s="16">
        <f>(Dataark7a!G257*Dataark9!$F$56)/1000</f>
        <v>481.58501347525618</v>
      </c>
      <c r="H257" s="16">
        <f>(Dataark7a!H257*Dataark9!$F$56)/1000</f>
        <v>680.38365114969849</v>
      </c>
      <c r="I257" s="16">
        <f>(Dataark7a!I257*Dataark9!$F$56)/1000</f>
        <v>146.63066907918466</v>
      </c>
      <c r="J257" s="16">
        <f>(Dataark7a!J257*Dataark9!$F$56)/1000</f>
        <v>75.041770049886168</v>
      </c>
      <c r="K257" s="16">
        <f>(Dataark7a!K257*Dataark9!$F$56)/1000</f>
        <v>115.42085191692227</v>
      </c>
      <c r="L257" s="16">
        <f>(Dataark7a!L257*Dataark9!$F$56)/1000</f>
        <v>8.2278931297258211</v>
      </c>
      <c r="M257" s="13">
        <f t="shared" si="12"/>
        <v>1507.2898488006736</v>
      </c>
    </row>
    <row r="258" spans="1:13" x14ac:dyDescent="0.2">
      <c r="A258" s="13" t="str">
        <f t="shared" si="13"/>
        <v>2024-priser (mio. kr.)</v>
      </c>
      <c r="B258" s="13" t="str">
        <f t="shared" si="13"/>
        <v>I alt (netto)</v>
      </c>
      <c r="C258" s="13" t="str">
        <f t="shared" si="13"/>
        <v>1 Driftskonti</v>
      </c>
      <c r="D258" s="36" t="str">
        <f t="shared" si="13"/>
        <v>2018</v>
      </c>
      <c r="E258" s="3">
        <v>479</v>
      </c>
      <c r="F258" s="4" t="s">
        <v>60</v>
      </c>
      <c r="G258" s="16">
        <f>(Dataark7a!G258*Dataark9!$F$56)/1000</f>
        <v>140.29492106285099</v>
      </c>
      <c r="H258" s="16">
        <f>(Dataark7a!H258*Dataark9!$F$56)/1000</f>
        <v>335.35040209993065</v>
      </c>
      <c r="I258" s="16">
        <f>(Dataark7a!I258*Dataark9!$F$56)/1000</f>
        <v>49.810426298695823</v>
      </c>
      <c r="J258" s="16">
        <f>(Dataark7a!J258*Dataark9!$F$56)/1000</f>
        <v>28.996830051381966</v>
      </c>
      <c r="K258" s="16">
        <f>(Dataark7a!K258*Dataark9!$F$56)/1000</f>
        <v>20.66669057080825</v>
      </c>
      <c r="L258" s="16">
        <f>(Dataark7a!L258*Dataark9!$F$56)/1000</f>
        <v>2.2646979090103776</v>
      </c>
      <c r="M258" s="13">
        <f t="shared" si="12"/>
        <v>577.38396799267798</v>
      </c>
    </row>
    <row r="259" spans="1:13" x14ac:dyDescent="0.2">
      <c r="A259" s="13" t="str">
        <f t="shared" si="13"/>
        <v>2024-priser (mio. kr.)</v>
      </c>
      <c r="B259" s="13" t="str">
        <f t="shared" si="13"/>
        <v>I alt (netto)</v>
      </c>
      <c r="C259" s="13" t="str">
        <f t="shared" si="13"/>
        <v>1 Driftskonti</v>
      </c>
      <c r="D259" s="36" t="str">
        <f t="shared" si="13"/>
        <v>2018</v>
      </c>
      <c r="E259" s="3">
        <v>480</v>
      </c>
      <c r="F259" s="4" t="s">
        <v>57</v>
      </c>
      <c r="G259" s="16">
        <f>(Dataark7a!G259*Dataark9!$F$56)/1000</f>
        <v>87.012819816974755</v>
      </c>
      <c r="H259" s="16">
        <f>(Dataark7a!H259*Dataark9!$F$56)/1000</f>
        <v>122.32424346727358</v>
      </c>
      <c r="I259" s="16">
        <f>(Dataark7a!I259*Dataark9!$F$56)/1000</f>
        <v>21.483486132179401</v>
      </c>
      <c r="J259" s="16">
        <f>(Dataark7a!J259*Dataark9!$F$56)/1000</f>
        <v>13.50356978439504</v>
      </c>
      <c r="K259" s="16">
        <f>(Dataark7a!K259*Dataark9!$F$56)/1000</f>
        <v>5.7974856176171219</v>
      </c>
      <c r="L259" s="16">
        <f>(Dataark7a!L259*Dataark9!$F$56)/1000</f>
        <v>0.89671224939020144</v>
      </c>
      <c r="M259" s="13">
        <f t="shared" si="12"/>
        <v>251.01831706783008</v>
      </c>
    </row>
    <row r="260" spans="1:13" x14ac:dyDescent="0.2">
      <c r="A260" s="13" t="str">
        <f t="shared" si="13"/>
        <v>2024-priser (mio. kr.)</v>
      </c>
      <c r="B260" s="13" t="str">
        <f t="shared" si="13"/>
        <v>I alt (netto)</v>
      </c>
      <c r="C260" s="13" t="str">
        <f t="shared" si="13"/>
        <v>1 Driftskonti</v>
      </c>
      <c r="D260" s="36" t="str">
        <f t="shared" si="13"/>
        <v>2018</v>
      </c>
      <c r="E260" s="3">
        <v>482</v>
      </c>
      <c r="F260" s="4" t="s">
        <v>55</v>
      </c>
      <c r="G260" s="16">
        <f>(Dataark7a!G260*Dataark9!$F$56)/1000</f>
        <v>70.264397449923962</v>
      </c>
      <c r="H260" s="16">
        <f>(Dataark7a!H260*Dataark9!$F$56)/1000</f>
        <v>117.94880479823068</v>
      </c>
      <c r="I260" s="16">
        <f>(Dataark7a!I260*Dataark9!$F$56)/1000</f>
        <v>28.80056406757048</v>
      </c>
      <c r="J260" s="16">
        <f>(Dataark7a!J260*Dataark9!$F$56)/1000</f>
        <v>2.9122581310470763</v>
      </c>
      <c r="K260" s="16">
        <f>(Dataark7a!K260*Dataark9!$F$56)/1000</f>
        <v>8.0222251826179747</v>
      </c>
      <c r="L260" s="16">
        <f>(Dataark7a!L260*Dataark9!$F$56)/1000</f>
        <v>0.980154673645384</v>
      </c>
      <c r="M260" s="13">
        <f t="shared" si="12"/>
        <v>228.92840430303556</v>
      </c>
    </row>
    <row r="261" spans="1:13" x14ac:dyDescent="0.2">
      <c r="A261" s="13" t="str">
        <f t="shared" si="13"/>
        <v>2024-priser (mio. kr.)</v>
      </c>
      <c r="B261" s="13" t="str">
        <f t="shared" si="13"/>
        <v>I alt (netto)</v>
      </c>
      <c r="C261" s="13" t="str">
        <f t="shared" si="13"/>
        <v>1 Driftskonti</v>
      </c>
      <c r="D261" s="36" t="str">
        <f t="shared" si="13"/>
        <v>2018</v>
      </c>
      <c r="E261" s="3">
        <v>492</v>
      </c>
      <c r="F261" s="4" t="s">
        <v>61</v>
      </c>
      <c r="G261" s="16">
        <f>(Dataark7a!G261*Dataark9!$F$56)/1000</f>
        <v>21.622165090800692</v>
      </c>
      <c r="H261" s="16">
        <f>(Dataark7a!H261*Dataark9!$F$56)/1000</f>
        <v>73.043852849409959</v>
      </c>
      <c r="I261" s="16">
        <f>(Dataark7a!I261*Dataark9!$F$56)/1000</f>
        <v>9.4948076839101407</v>
      </c>
      <c r="J261" s="16">
        <f>(Dataark7a!J261*Dataark9!$F$56)/1000</f>
        <v>1.6429930860386652</v>
      </c>
      <c r="K261" s="16">
        <f>(Dataark7a!K261*Dataark9!$F$56)/1000</f>
        <v>5.5001485283697811</v>
      </c>
      <c r="L261" s="16">
        <f>(Dataark7a!L261*Dataark9!$F$56)/1000</f>
        <v>0.27500742641848902</v>
      </c>
      <c r="M261" s="13">
        <f t="shared" si="12"/>
        <v>111.57897466494772</v>
      </c>
    </row>
    <row r="262" spans="1:13" x14ac:dyDescent="0.2">
      <c r="A262" s="13" t="str">
        <f t="shared" si="13"/>
        <v>2024-priser (mio. kr.)</v>
      </c>
      <c r="B262" s="13" t="str">
        <f t="shared" si="13"/>
        <v>I alt (netto)</v>
      </c>
      <c r="C262" s="13" t="str">
        <f t="shared" si="13"/>
        <v>1 Driftskonti</v>
      </c>
      <c r="D262" s="36" t="str">
        <f t="shared" si="13"/>
        <v>2018</v>
      </c>
      <c r="E262" s="3">
        <v>510</v>
      </c>
      <c r="F262" s="4" t="s">
        <v>66</v>
      </c>
      <c r="G262" s="16">
        <f>(Dataark7a!G262*Dataark9!$F$56)/1000</f>
        <v>189.71634113015998</v>
      </c>
      <c r="H262" s="16">
        <f>(Dataark7a!H262*Dataark9!$F$56)/1000</f>
        <v>220.90382862959348</v>
      </c>
      <c r="I262" s="16">
        <f>(Dataark7a!I262*Dataark9!$F$56)/1000</f>
        <v>55.610262407137029</v>
      </c>
      <c r="J262" s="16">
        <f>(Dataark7a!J262*Dataark9!$F$56)/1000</f>
        <v>13.240314812096997</v>
      </c>
      <c r="K262" s="16">
        <f>(Dataark7a!K262*Dataark9!$F$56)/1000</f>
        <v>29.884140337475813</v>
      </c>
      <c r="L262" s="16">
        <f>(Dataark7a!L262*Dataark9!$F$56)/1000</f>
        <v>3.3071405894941375</v>
      </c>
      <c r="M262" s="13">
        <f t="shared" si="12"/>
        <v>512.66202790595742</v>
      </c>
    </row>
    <row r="263" spans="1:13" x14ac:dyDescent="0.2">
      <c r="A263" s="13" t="str">
        <f t="shared" si="13"/>
        <v>2024-priser (mio. kr.)</v>
      </c>
      <c r="B263" s="13" t="str">
        <f t="shared" si="13"/>
        <v>I alt (netto)</v>
      </c>
      <c r="C263" s="13" t="str">
        <f t="shared" si="13"/>
        <v>1 Driftskonti</v>
      </c>
      <c r="D263" s="36" t="str">
        <f t="shared" si="13"/>
        <v>2018</v>
      </c>
      <c r="E263" s="3">
        <v>530</v>
      </c>
      <c r="F263" s="4" t="s">
        <v>62</v>
      </c>
      <c r="G263" s="16">
        <f>(Dataark7a!G263*Dataark9!$F$56)/1000</f>
        <v>32.19467281755594</v>
      </c>
      <c r="H263" s="16">
        <f>(Dataark7a!H263*Dataark9!$F$56)/1000</f>
        <v>176.05176272431478</v>
      </c>
      <c r="I263" s="16">
        <f>(Dataark7a!I263*Dataark9!$F$56)/1000</f>
        <v>35.08930226742234</v>
      </c>
      <c r="J263" s="16">
        <f>(Dataark7a!J263*Dataark9!$F$56)/1000</f>
        <v>2.143647631569761</v>
      </c>
      <c r="K263" s="16">
        <f>(Dataark7a!K263*Dataark9!$F$56)/1000</f>
        <v>18.681701069864538</v>
      </c>
      <c r="L263" s="16">
        <f>(Dataark7a!L263*Dataark9!$F$56)/1000</f>
        <v>1.2821927445409043</v>
      </c>
      <c r="M263" s="13">
        <f t="shared" si="12"/>
        <v>265.44327925526824</v>
      </c>
    </row>
    <row r="264" spans="1:13" x14ac:dyDescent="0.2">
      <c r="A264" s="13" t="str">
        <f t="shared" si="13"/>
        <v>2024-priser (mio. kr.)</v>
      </c>
      <c r="B264" s="13" t="str">
        <f t="shared" si="13"/>
        <v>I alt (netto)</v>
      </c>
      <c r="C264" s="13" t="str">
        <f t="shared" si="13"/>
        <v>1 Driftskonti</v>
      </c>
      <c r="D264" s="36" t="str">
        <f t="shared" si="13"/>
        <v>2018</v>
      </c>
      <c r="E264" s="3">
        <v>540</v>
      </c>
      <c r="F264" s="4" t="s">
        <v>68</v>
      </c>
      <c r="G264" s="16">
        <f>(Dataark7a!G264*Dataark9!$F$56)/1000</f>
        <v>326.92741823180535</v>
      </c>
      <c r="H264" s="16">
        <f>(Dataark7a!H264*Dataark9!$F$56)/1000</f>
        <v>336.49274064043817</v>
      </c>
      <c r="I264" s="16">
        <f>(Dataark7a!I264*Dataark9!$F$56)/1000</f>
        <v>87.737946236206412</v>
      </c>
      <c r="J264" s="16">
        <f>(Dataark7a!J264*Dataark9!$F$56)/1000</f>
        <v>26.983634660549182</v>
      </c>
      <c r="K264" s="16">
        <f>(Dataark7a!K264*Dataark9!$F$56)/1000</f>
        <v>64.956989169129528</v>
      </c>
      <c r="L264" s="16">
        <f>(Dataark7a!L264*Dataark9!$F$56)/1000</f>
        <v>3.9394226211742533</v>
      </c>
      <c r="M264" s="13">
        <f t="shared" si="12"/>
        <v>847.03815155930295</v>
      </c>
    </row>
    <row r="265" spans="1:13" x14ac:dyDescent="0.2">
      <c r="A265" s="13" t="str">
        <f t="shared" si="13"/>
        <v>2024-priser (mio. kr.)</v>
      </c>
      <c r="B265" s="13" t="str">
        <f t="shared" si="13"/>
        <v>I alt (netto)</v>
      </c>
      <c r="C265" s="13" t="str">
        <f t="shared" si="13"/>
        <v>1 Driftskonti</v>
      </c>
      <c r="D265" s="36" t="str">
        <f t="shared" si="13"/>
        <v>2018</v>
      </c>
      <c r="E265" s="3">
        <v>550</v>
      </c>
      <c r="F265" s="4" t="s">
        <v>69</v>
      </c>
      <c r="G265" s="16">
        <f>(Dataark7a!G265*Dataark9!$F$56)/1000</f>
        <v>90.618472741128286</v>
      </c>
      <c r="H265" s="16">
        <f>(Dataark7a!H265*Dataark9!$F$56)/1000</f>
        <v>166.99532157909735</v>
      </c>
      <c r="I265" s="16">
        <f>(Dataark7a!I265*Dataark9!$F$56)/1000</f>
        <v>46.593779605929136</v>
      </c>
      <c r="J265" s="16">
        <f>(Dataark7a!J265*Dataark9!$F$56)/1000</f>
        <v>26.304342812387272</v>
      </c>
      <c r="K265" s="16">
        <f>(Dataark7a!K265*Dataark9!$F$56)/1000</f>
        <v>18.921451133921686</v>
      </c>
      <c r="L265" s="16">
        <f>(Dataark7a!L265*Dataark9!$F$56)/1000</f>
        <v>1.5901070424966484</v>
      </c>
      <c r="M265" s="13">
        <f t="shared" si="12"/>
        <v>351.02347491496033</v>
      </c>
    </row>
    <row r="266" spans="1:13" x14ac:dyDescent="0.2">
      <c r="A266" s="13" t="str">
        <f t="shared" si="13"/>
        <v>2024-priser (mio. kr.)</v>
      </c>
      <c r="B266" s="13" t="str">
        <f t="shared" si="13"/>
        <v>I alt (netto)</v>
      </c>
      <c r="C266" s="13" t="str">
        <f t="shared" si="13"/>
        <v>1 Driftskonti</v>
      </c>
      <c r="D266" s="36" t="str">
        <f t="shared" si="13"/>
        <v>2018</v>
      </c>
      <c r="E266" s="3">
        <v>561</v>
      </c>
      <c r="F266" s="4" t="s">
        <v>63</v>
      </c>
      <c r="G266" s="16">
        <f>(Dataark7a!G266*Dataark9!$F$56)/1000</f>
        <v>346.17911332651164</v>
      </c>
      <c r="H266" s="16">
        <f>(Dataark7a!H266*Dataark9!$F$56)/1000</f>
        <v>542.77299060795792</v>
      </c>
      <c r="I266" s="16">
        <f>(Dataark7a!I266*Dataark9!$F$56)/1000</f>
        <v>169.51387249710945</v>
      </c>
      <c r="J266" s="16">
        <f>(Dataark7a!J266*Dataark9!$F$56)/1000</f>
        <v>14.937369187089725</v>
      </c>
      <c r="K266" s="16">
        <f>(Dataark7a!K266*Dataark9!$F$56)/1000</f>
        <v>79.562939150022601</v>
      </c>
      <c r="L266" s="16">
        <f>(Dataark7a!L266*Dataark9!$F$56)/1000</f>
        <v>5.4037784045821056</v>
      </c>
      <c r="M266" s="13">
        <f t="shared" si="12"/>
        <v>1158.3700631732731</v>
      </c>
    </row>
    <row r="267" spans="1:13" x14ac:dyDescent="0.2">
      <c r="A267" s="13" t="str">
        <f t="shared" si="13"/>
        <v>2024-priser (mio. kr.)</v>
      </c>
      <c r="B267" s="13" t="str">
        <f t="shared" si="13"/>
        <v>I alt (netto)</v>
      </c>
      <c r="C267" s="13" t="str">
        <f t="shared" si="13"/>
        <v>1 Driftskonti</v>
      </c>
      <c r="D267" s="36" t="str">
        <f t="shared" si="13"/>
        <v>2018</v>
      </c>
      <c r="E267" s="3">
        <v>563</v>
      </c>
      <c r="F267" s="4" t="s">
        <v>64</v>
      </c>
      <c r="G267" s="16">
        <f>(Dataark7a!G267*Dataark9!$F$56)/1000</f>
        <v>8.4218086227132147</v>
      </c>
      <c r="H267" s="16">
        <f>(Dataark7a!H267*Dataark9!$F$56)/1000</f>
        <v>14.527208538286082</v>
      </c>
      <c r="I267" s="16">
        <f>(Dataark7a!I267*Dataark9!$F$56)/1000</f>
        <v>9.5406422549798897</v>
      </c>
      <c r="J267" s="16">
        <f>(Dataark7a!J267*Dataark9!$F$56)/1000</f>
        <v>2.9898243282420349</v>
      </c>
      <c r="K267" s="16">
        <f>(Dataark7a!K267*Dataark9!$F$56)/1000</f>
        <v>2.6807347848742462</v>
      </c>
      <c r="L267" s="16">
        <f>(Dataark7a!L267*Dataark9!$F$56)/1000</f>
        <v>7.0514724722689506E-2</v>
      </c>
      <c r="M267" s="13">
        <f t="shared" si="12"/>
        <v>38.230733253818165</v>
      </c>
    </row>
    <row r="268" spans="1:13" x14ac:dyDescent="0.2">
      <c r="A268" s="13" t="str">
        <f t="shared" si="13"/>
        <v>2024-priser (mio. kr.)</v>
      </c>
      <c r="B268" s="13" t="str">
        <f t="shared" si="13"/>
        <v>I alt (netto)</v>
      </c>
      <c r="C268" s="13" t="str">
        <f t="shared" si="13"/>
        <v>1 Driftskonti</v>
      </c>
      <c r="D268" s="36" t="str">
        <f t="shared" si="13"/>
        <v>2018</v>
      </c>
      <c r="E268" s="3">
        <v>573</v>
      </c>
      <c r="F268" s="4" t="s">
        <v>70</v>
      </c>
      <c r="G268" s="16">
        <f>(Dataark7a!G268*Dataark9!$F$56)/1000</f>
        <v>126.63386839324194</v>
      </c>
      <c r="H268" s="16">
        <f>(Dataark7a!H268*Dataark9!$F$56)/1000</f>
        <v>228.22090656498455</v>
      </c>
      <c r="I268" s="16">
        <f>(Dataark7a!I268*Dataark9!$F$56)/1000</f>
        <v>44.258566972196064</v>
      </c>
      <c r="J268" s="16">
        <f>(Dataark7a!J268*Dataark9!$F$56)/1000</f>
        <v>20.837101155554748</v>
      </c>
      <c r="K268" s="16">
        <f>(Dataark7a!K268*Dataark9!$F$56)/1000</f>
        <v>28.70066820754667</v>
      </c>
      <c r="L268" s="16">
        <f>(Dataark7a!L268*Dataark9!$F$56)/1000</f>
        <v>2.7065901839392321</v>
      </c>
      <c r="M268" s="13">
        <f t="shared" si="12"/>
        <v>451.35770147746319</v>
      </c>
    </row>
    <row r="269" spans="1:13" x14ac:dyDescent="0.2">
      <c r="A269" s="13" t="str">
        <f t="shared" si="13"/>
        <v>2024-priser (mio. kr.)</v>
      </c>
      <c r="B269" s="13" t="str">
        <f t="shared" si="13"/>
        <v>I alt (netto)</v>
      </c>
      <c r="C269" s="13" t="str">
        <f t="shared" si="13"/>
        <v>1 Driftskonti</v>
      </c>
      <c r="D269" s="36" t="str">
        <f t="shared" si="13"/>
        <v>2018</v>
      </c>
      <c r="E269" s="3">
        <v>575</v>
      </c>
      <c r="F269" s="4" t="s">
        <v>71</v>
      </c>
      <c r="G269" s="16">
        <f>(Dataark7a!G269*Dataark9!$F$56)/1000</f>
        <v>123.0223392420282</v>
      </c>
      <c r="H269" s="16">
        <f>(Dataark7a!H269*Dataark9!$F$56)/1000</f>
        <v>162.78676775856485</v>
      </c>
      <c r="I269" s="16">
        <f>(Dataark7a!I269*Dataark9!$F$56)/1000</f>
        <v>33.82003722241393</v>
      </c>
      <c r="J269" s="16">
        <f>(Dataark7a!J269*Dataark9!$F$56)/1000</f>
        <v>38.855963813026008</v>
      </c>
      <c r="K269" s="16">
        <f>(Dataark7a!K269*Dataark9!$F$56)/1000</f>
        <v>28.093066329519498</v>
      </c>
      <c r="L269" s="16">
        <f>(Dataark7a!L269*Dataark9!$F$56)/1000</f>
        <v>1.8110531799610754</v>
      </c>
      <c r="M269" s="13">
        <f t="shared" si="12"/>
        <v>388.38922754551351</v>
      </c>
    </row>
    <row r="270" spans="1:13" x14ac:dyDescent="0.2">
      <c r="A270" s="13" t="str">
        <f t="shared" si="13"/>
        <v>2024-priser (mio. kr.)</v>
      </c>
      <c r="B270" s="13" t="str">
        <f t="shared" si="13"/>
        <v>I alt (netto)</v>
      </c>
      <c r="C270" s="13" t="str">
        <f t="shared" si="13"/>
        <v>1 Driftskonti</v>
      </c>
      <c r="D270" s="36" t="str">
        <f t="shared" si="13"/>
        <v>2018</v>
      </c>
      <c r="E270" s="3">
        <v>580</v>
      </c>
      <c r="F270" s="4" t="s">
        <v>73</v>
      </c>
      <c r="G270" s="16">
        <f>(Dataark7a!G270*Dataark9!$F$56)/1000</f>
        <v>171.06167070477247</v>
      </c>
      <c r="H270" s="16">
        <f>(Dataark7a!H270*Dataark9!$F$56)/1000</f>
        <v>238.61360174369696</v>
      </c>
      <c r="I270" s="16">
        <f>(Dataark7a!I270*Dataark9!$F$56)/1000</f>
        <v>95.516895618531109</v>
      </c>
      <c r="J270" s="16">
        <f>(Dataark7a!J270*Dataark9!$F$56)/1000</f>
        <v>4.6810024761745384</v>
      </c>
      <c r="K270" s="16">
        <f>(Dataark7a!K270*Dataark9!$F$56)/1000</f>
        <v>40.590626041204168</v>
      </c>
      <c r="L270" s="16">
        <f>(Dataark7a!L270*Dataark9!$F$56)/1000</f>
        <v>3.9405978665862982</v>
      </c>
      <c r="M270" s="13">
        <f t="shared" si="12"/>
        <v>554.40439445096547</v>
      </c>
    </row>
    <row r="271" spans="1:13" x14ac:dyDescent="0.2">
      <c r="A271" s="13" t="str">
        <f t="shared" si="13"/>
        <v>2024-priser (mio. kr.)</v>
      </c>
      <c r="B271" s="13" t="str">
        <f t="shared" si="13"/>
        <v>I alt (netto)</v>
      </c>
      <c r="C271" s="13" t="str">
        <f t="shared" si="13"/>
        <v>1 Driftskonti</v>
      </c>
      <c r="D271" s="36" t="str">
        <f t="shared" ref="D271:D303" si="14">D270</f>
        <v>2018</v>
      </c>
      <c r="E271" s="3">
        <v>607</v>
      </c>
      <c r="F271" s="4" t="s">
        <v>65</v>
      </c>
      <c r="G271" s="16">
        <f>(Dataark7a!G271*Dataark9!$F$56)/1000</f>
        <v>172.71876673575565</v>
      </c>
      <c r="H271" s="16">
        <f>(Dataark7a!H271*Dataark9!$F$56)/1000</f>
        <v>227.65443827637895</v>
      </c>
      <c r="I271" s="16">
        <f>(Dataark7a!I271*Dataark9!$F$56)/1000</f>
        <v>67.711764414962602</v>
      </c>
      <c r="J271" s="16">
        <f>(Dataark7a!J271*Dataark9!$F$56)/1000</f>
        <v>32.319248831232692</v>
      </c>
      <c r="K271" s="16">
        <f>(Dataark7a!K271*Dataark9!$F$56)/1000</f>
        <v>17.40068357073568</v>
      </c>
      <c r="L271" s="16">
        <f>(Dataark7a!L271*Dataark9!$F$56)/1000</f>
        <v>3.3529751605638856</v>
      </c>
      <c r="M271" s="13">
        <f t="shared" ref="M271:M303" si="15">SUM(G271:L271)</f>
        <v>521.15787698962947</v>
      </c>
    </row>
    <row r="272" spans="1:13" x14ac:dyDescent="0.2">
      <c r="A272" s="13" t="str">
        <f t="shared" ref="A272:C303" si="16">A271</f>
        <v>2024-priser (mio. kr.)</v>
      </c>
      <c r="B272" s="13" t="str">
        <f t="shared" si="16"/>
        <v>I alt (netto)</v>
      </c>
      <c r="C272" s="13" t="str">
        <f t="shared" si="16"/>
        <v>1 Driftskonti</v>
      </c>
      <c r="D272" s="36" t="str">
        <f t="shared" si="14"/>
        <v>2018</v>
      </c>
      <c r="E272" s="3">
        <v>615</v>
      </c>
      <c r="F272" s="4" t="s">
        <v>76</v>
      </c>
      <c r="G272" s="16">
        <f>(Dataark7a!G272*Dataark9!$F$56)/1000</f>
        <v>205.27071415857321</v>
      </c>
      <c r="H272" s="16">
        <f>(Dataark7a!H272*Dataark9!$F$56)/1000</f>
        <v>327.11428225232044</v>
      </c>
      <c r="I272" s="16">
        <f>(Dataark7a!I272*Dataark9!$F$56)/1000</f>
        <v>69.153790535541603</v>
      </c>
      <c r="J272" s="16">
        <f>(Dataark7a!J272*Dataark9!$F$56)/1000</f>
        <v>7.5909101163975246</v>
      </c>
      <c r="K272" s="16">
        <f>(Dataark7a!K272*Dataark9!$F$56)/1000</f>
        <v>45.957971838012881</v>
      </c>
      <c r="L272" s="16">
        <f>(Dataark7a!L272*Dataark9!$F$56)/1000</f>
        <v>3.6103539058017025</v>
      </c>
      <c r="M272" s="13">
        <f t="shared" si="15"/>
        <v>658.69802280664737</v>
      </c>
    </row>
    <row r="273" spans="1:13" x14ac:dyDescent="0.2">
      <c r="A273" s="13" t="str">
        <f t="shared" si="16"/>
        <v>2024-priser (mio. kr.)</v>
      </c>
      <c r="B273" s="13" t="str">
        <f t="shared" si="16"/>
        <v>I alt (netto)</v>
      </c>
      <c r="C273" s="13" t="str">
        <f t="shared" si="16"/>
        <v>1 Driftskonti</v>
      </c>
      <c r="D273" s="36" t="str">
        <f t="shared" si="14"/>
        <v>2018</v>
      </c>
      <c r="E273" s="3">
        <v>621</v>
      </c>
      <c r="F273" s="4" t="s">
        <v>67</v>
      </c>
      <c r="G273" s="16">
        <f>(Dataark7a!G273*Dataark9!$F$56)/1000</f>
        <v>160.86876724610769</v>
      </c>
      <c r="H273" s="16">
        <f>(Dataark7a!H273*Dataark9!$F$56)/1000</f>
        <v>351.94839305423966</v>
      </c>
      <c r="I273" s="16">
        <f>(Dataark7a!I273*Dataark9!$F$56)/1000</f>
        <v>165.48748171544386</v>
      </c>
      <c r="J273" s="16">
        <f>(Dataark7a!J273*Dataark9!$F$56)/1000</f>
        <v>50.915156986017955</v>
      </c>
      <c r="K273" s="16">
        <f>(Dataark7a!K273*Dataark9!$F$56)/1000</f>
        <v>29.652616991302981</v>
      </c>
      <c r="L273" s="16">
        <f>(Dataark7a!L273*Dataark9!$F$56)/1000</f>
        <v>3.3882325229252306</v>
      </c>
      <c r="M273" s="13">
        <f t="shared" si="15"/>
        <v>762.26064851603746</v>
      </c>
    </row>
    <row r="274" spans="1:13" x14ac:dyDescent="0.2">
      <c r="A274" s="13" t="str">
        <f t="shared" si="16"/>
        <v>2024-priser (mio. kr.)</v>
      </c>
      <c r="B274" s="13" t="str">
        <f t="shared" si="16"/>
        <v>I alt (netto)</v>
      </c>
      <c r="C274" s="13" t="str">
        <f t="shared" si="16"/>
        <v>1 Driftskonti</v>
      </c>
      <c r="D274" s="36" t="str">
        <f t="shared" si="14"/>
        <v>2018</v>
      </c>
      <c r="E274" s="3">
        <v>630</v>
      </c>
      <c r="F274" s="4" t="s">
        <v>72</v>
      </c>
      <c r="G274" s="16">
        <f>(Dataark7a!G274*Dataark9!$F$56)/1000</f>
        <v>254.65335112728474</v>
      </c>
      <c r="H274" s="16">
        <f>(Dataark7a!H274*Dataark9!$F$56)/1000</f>
        <v>358.06201968769682</v>
      </c>
      <c r="I274" s="16">
        <f>(Dataark7a!I274*Dataark9!$F$56)/1000</f>
        <v>130.40405567508174</v>
      </c>
      <c r="J274" s="16">
        <f>(Dataark7a!J274*Dataark9!$F$56)/1000</f>
        <v>58.60948869867542</v>
      </c>
      <c r="K274" s="16">
        <f>(Dataark7a!K274*Dataark9!$F$56)/1000</f>
        <v>34.984705425750349</v>
      </c>
      <c r="L274" s="16">
        <f>(Dataark7a!L274*Dataark9!$F$56)/1000</f>
        <v>5.0841116525059133</v>
      </c>
      <c r="M274" s="13">
        <f t="shared" si="15"/>
        <v>841.79773226699501</v>
      </c>
    </row>
    <row r="275" spans="1:13" x14ac:dyDescent="0.2">
      <c r="A275" s="13" t="str">
        <f t="shared" si="16"/>
        <v>2024-priser (mio. kr.)</v>
      </c>
      <c r="B275" s="13" t="str">
        <f t="shared" si="16"/>
        <v>I alt (netto)</v>
      </c>
      <c r="C275" s="13" t="str">
        <f t="shared" si="16"/>
        <v>1 Driftskonti</v>
      </c>
      <c r="D275" s="36" t="str">
        <f t="shared" si="14"/>
        <v>2018</v>
      </c>
      <c r="E275" s="3">
        <v>657</v>
      </c>
      <c r="F275" s="4" t="s">
        <v>85</v>
      </c>
      <c r="G275" s="16">
        <f>(Dataark7a!G275*Dataark9!$F$56)/1000</f>
        <v>144.77260608274179</v>
      </c>
      <c r="H275" s="16">
        <f>(Dataark7a!H275*Dataark9!$F$56)/1000</f>
        <v>308.33386056784417</v>
      </c>
      <c r="I275" s="16">
        <f>(Dataark7a!I275*Dataark9!$F$56)/1000</f>
        <v>76.065408803777217</v>
      </c>
      <c r="J275" s="16">
        <f>(Dataark7a!J275*Dataark9!$F$56)/1000</f>
        <v>83.854935394810312</v>
      </c>
      <c r="K275" s="16">
        <f>(Dataark7a!K275*Dataark9!$F$56)/1000</f>
        <v>25.888305936523405</v>
      </c>
      <c r="L275" s="16">
        <f>(Dataark7a!L275*Dataark9!$F$56)/1000</f>
        <v>1.5195923177739588</v>
      </c>
      <c r="M275" s="13">
        <f t="shared" si="15"/>
        <v>640.43470910347082</v>
      </c>
    </row>
    <row r="276" spans="1:13" x14ac:dyDescent="0.2">
      <c r="A276" s="13" t="str">
        <f t="shared" si="16"/>
        <v>2024-priser (mio. kr.)</v>
      </c>
      <c r="B276" s="13" t="str">
        <f t="shared" si="16"/>
        <v>I alt (netto)</v>
      </c>
      <c r="C276" s="13" t="str">
        <f t="shared" si="16"/>
        <v>1 Driftskonti</v>
      </c>
      <c r="D276" s="36" t="str">
        <f t="shared" si="14"/>
        <v>2018</v>
      </c>
      <c r="E276" s="3">
        <v>661</v>
      </c>
      <c r="F276" s="4" t="s">
        <v>86</v>
      </c>
      <c r="G276" s="16">
        <f>(Dataark7a!G276*Dataark9!$F$56)/1000</f>
        <v>140.18209750329467</v>
      </c>
      <c r="H276" s="16">
        <f>(Dataark7a!H276*Dataark9!$F$56)/1000</f>
        <v>242.31562479163816</v>
      </c>
      <c r="I276" s="16">
        <f>(Dataark7a!I276*Dataark9!$F$56)/1000</f>
        <v>40.222774227234133</v>
      </c>
      <c r="J276" s="16">
        <f>(Dataark7a!J276*Dataark9!$F$56)/1000</f>
        <v>14.798690228468436</v>
      </c>
      <c r="K276" s="16">
        <f>(Dataark7a!K276*Dataark9!$F$56)/1000</f>
        <v>34.11502382083718</v>
      </c>
      <c r="L276" s="16">
        <f>(Dataark7a!L276*Dataark9!$F$56)/1000</f>
        <v>3.3988097316336341</v>
      </c>
      <c r="M276" s="13">
        <f t="shared" si="15"/>
        <v>475.03302030310624</v>
      </c>
    </row>
    <row r="277" spans="1:13" x14ac:dyDescent="0.2">
      <c r="A277" s="13" t="str">
        <f t="shared" si="16"/>
        <v>2024-priser (mio. kr.)</v>
      </c>
      <c r="B277" s="13" t="str">
        <f t="shared" si="16"/>
        <v>I alt (netto)</v>
      </c>
      <c r="C277" s="13" t="str">
        <f t="shared" si="16"/>
        <v>1 Driftskonti</v>
      </c>
      <c r="D277" s="36" t="str">
        <f t="shared" si="14"/>
        <v>2018</v>
      </c>
      <c r="E277" s="3">
        <v>665</v>
      </c>
      <c r="F277" s="4" t="s">
        <v>88</v>
      </c>
      <c r="G277" s="16">
        <f>(Dataark7a!G277*Dataark9!$F$56)/1000</f>
        <v>44.810932315857137</v>
      </c>
      <c r="H277" s="16">
        <f>(Dataark7a!H277*Dataark9!$F$56)/1000</f>
        <v>97.664068986337</v>
      </c>
      <c r="I277" s="16">
        <f>(Dataark7a!I277*Dataark9!$F$56)/1000</f>
        <v>31.914964409489269</v>
      </c>
      <c r="J277" s="16">
        <f>(Dataark7a!J277*Dataark9!$F$56)/1000</f>
        <v>14.555414428175158</v>
      </c>
      <c r="K277" s="16">
        <f>(Dataark7a!K277*Dataark9!$F$56)/1000</f>
        <v>5.8703508331639016</v>
      </c>
      <c r="L277" s="16">
        <f>(Dataark7a!L277*Dataark9!$F$56)/1000</f>
        <v>1.1728949212207354</v>
      </c>
      <c r="M277" s="13">
        <f t="shared" si="15"/>
        <v>195.98862589424323</v>
      </c>
    </row>
    <row r="278" spans="1:13" x14ac:dyDescent="0.2">
      <c r="A278" s="13" t="str">
        <f t="shared" si="16"/>
        <v>2024-priser (mio. kr.)</v>
      </c>
      <c r="B278" s="13" t="str">
        <f t="shared" si="16"/>
        <v>I alt (netto)</v>
      </c>
      <c r="C278" s="13" t="str">
        <f t="shared" si="16"/>
        <v>1 Driftskonti</v>
      </c>
      <c r="D278" s="36" t="str">
        <f t="shared" si="14"/>
        <v>2018</v>
      </c>
      <c r="E278" s="3">
        <v>671</v>
      </c>
      <c r="F278" s="4" t="s">
        <v>91</v>
      </c>
      <c r="G278" s="16">
        <f>(Dataark7a!G278*Dataark9!$F$56)/1000</f>
        <v>55.711333512572885</v>
      </c>
      <c r="H278" s="16">
        <f>(Dataark7a!H278*Dataark9!$F$56)/1000</f>
        <v>119.15578183640072</v>
      </c>
      <c r="I278" s="16">
        <f>(Dataark7a!I278*Dataark9!$F$56)/1000</f>
        <v>31.738677597682546</v>
      </c>
      <c r="J278" s="16">
        <f>(Dataark7a!J278*Dataark9!$F$56)/1000</f>
        <v>9.9766583028485201</v>
      </c>
      <c r="K278" s="16">
        <f>(Dataark7a!K278*Dataark9!$F$56)/1000</f>
        <v>8.5722400354549535</v>
      </c>
      <c r="L278" s="16">
        <f>(Dataark7a!L278*Dataark9!$F$56)/1000</f>
        <v>0.50888126341540929</v>
      </c>
      <c r="M278" s="13">
        <f t="shared" si="15"/>
        <v>225.66357254837507</v>
      </c>
    </row>
    <row r="279" spans="1:13" x14ac:dyDescent="0.2">
      <c r="A279" s="13" t="str">
        <f t="shared" si="16"/>
        <v>2024-priser (mio. kr.)</v>
      </c>
      <c r="B279" s="13" t="str">
        <f t="shared" si="16"/>
        <v>I alt (netto)</v>
      </c>
      <c r="C279" s="13" t="str">
        <f t="shared" si="16"/>
        <v>1 Driftskonti</v>
      </c>
      <c r="D279" s="36" t="str">
        <f t="shared" si="14"/>
        <v>2018</v>
      </c>
      <c r="E279" s="3">
        <v>706</v>
      </c>
      <c r="F279" s="4" t="s">
        <v>83</v>
      </c>
      <c r="G279" s="16">
        <f>(Dataark7a!G279*Dataark9!$F$56)/1000</f>
        <v>137.54249630784199</v>
      </c>
      <c r="H279" s="16">
        <f>(Dataark7a!H279*Dataark9!$F$56)/1000</f>
        <v>151.60665815378243</v>
      </c>
      <c r="I279" s="16">
        <f>(Dataark7a!I279*Dataark9!$F$56)/1000</f>
        <v>62.088215118328108</v>
      </c>
      <c r="J279" s="16">
        <f>(Dataark7a!J279*Dataark9!$F$56)/1000</f>
        <v>13.025244901692794</v>
      </c>
      <c r="K279" s="16">
        <f>(Dataark7a!K279*Dataark9!$F$56)/1000</f>
        <v>14.31448911870597</v>
      </c>
      <c r="L279" s="16">
        <f>(Dataark7a!L279*Dataark9!$F$56)/1000</f>
        <v>2.1883069572274643</v>
      </c>
      <c r="M279" s="13">
        <f t="shared" si="15"/>
        <v>380.76541055757878</v>
      </c>
    </row>
    <row r="280" spans="1:13" x14ac:dyDescent="0.2">
      <c r="A280" s="13" t="str">
        <f t="shared" si="16"/>
        <v>2024-priser (mio. kr.)</v>
      </c>
      <c r="B280" s="13" t="str">
        <f t="shared" si="16"/>
        <v>I alt (netto)</v>
      </c>
      <c r="C280" s="13" t="str">
        <f t="shared" si="16"/>
        <v>1 Driftskonti</v>
      </c>
      <c r="D280" s="36" t="str">
        <f t="shared" si="14"/>
        <v>2018</v>
      </c>
      <c r="E280" s="3">
        <v>707</v>
      </c>
      <c r="F280" s="4" t="s">
        <v>77</v>
      </c>
      <c r="G280" s="16">
        <f>(Dataark7a!G280*Dataark9!$F$56)/1000</f>
        <v>102.06536305444487</v>
      </c>
      <c r="H280" s="16">
        <f>(Dataark7a!H280*Dataark9!$F$56)/1000</f>
        <v>190.00192576528687</v>
      </c>
      <c r="I280" s="16">
        <f>(Dataark7a!I280*Dataark9!$F$56)/1000</f>
        <v>43.375957667750399</v>
      </c>
      <c r="J280" s="16">
        <f>(Dataark7a!J280*Dataark9!$F$56)/1000</f>
        <v>1.2328324372350214</v>
      </c>
      <c r="K280" s="16">
        <f>(Dataark7a!K280*Dataark9!$F$56)/1000</f>
        <v>16.654402734087217</v>
      </c>
      <c r="L280" s="16">
        <f>(Dataark7a!L280*Dataark9!$F$56)/1000</f>
        <v>2.0825348701434301</v>
      </c>
      <c r="M280" s="13">
        <f t="shared" si="15"/>
        <v>355.41301652894782</v>
      </c>
    </row>
    <row r="281" spans="1:13" x14ac:dyDescent="0.2">
      <c r="A281" s="13" t="str">
        <f t="shared" si="16"/>
        <v>2024-priser (mio. kr.)</v>
      </c>
      <c r="B281" s="13" t="str">
        <f t="shared" si="16"/>
        <v>I alt (netto)</v>
      </c>
      <c r="C281" s="13" t="str">
        <f t="shared" si="16"/>
        <v>1 Driftskonti</v>
      </c>
      <c r="D281" s="36" t="str">
        <f t="shared" si="14"/>
        <v>2018</v>
      </c>
      <c r="E281" s="3">
        <v>710</v>
      </c>
      <c r="F281" s="4" t="s">
        <v>74</v>
      </c>
      <c r="G281" s="16">
        <f>(Dataark7a!G281*Dataark9!$F$56)/1000</f>
        <v>66.883216399470996</v>
      </c>
      <c r="H281" s="16">
        <f>(Dataark7a!H281*Dataark9!$F$56)/1000</f>
        <v>181.00894787231988</v>
      </c>
      <c r="I281" s="16">
        <f>(Dataark7a!I281*Dataark9!$F$56)/1000</f>
        <v>55.156617678087727</v>
      </c>
      <c r="J281" s="16">
        <f>(Dataark7a!J281*Dataark9!$F$56)/1000</f>
        <v>23.282786858020032</v>
      </c>
      <c r="K281" s="16">
        <f>(Dataark7a!K281*Dataark9!$F$56)/1000</f>
        <v>13.002915238863944</v>
      </c>
      <c r="L281" s="16">
        <f>(Dataark7a!L281*Dataark9!$F$56)/1000</f>
        <v>2.8464443879725665</v>
      </c>
      <c r="M281" s="13">
        <f t="shared" si="15"/>
        <v>342.18092843473511</v>
      </c>
    </row>
    <row r="282" spans="1:13" x14ac:dyDescent="0.2">
      <c r="A282" s="13" t="str">
        <f t="shared" si="16"/>
        <v>2024-priser (mio. kr.)</v>
      </c>
      <c r="B282" s="13" t="str">
        <f t="shared" si="16"/>
        <v>I alt (netto)</v>
      </c>
      <c r="C282" s="13" t="str">
        <f t="shared" si="16"/>
        <v>1 Driftskonti</v>
      </c>
      <c r="D282" s="36" t="str">
        <f t="shared" si="14"/>
        <v>2018</v>
      </c>
      <c r="E282" s="3">
        <v>727</v>
      </c>
      <c r="F282" s="4" t="s">
        <v>78</v>
      </c>
      <c r="G282" s="16">
        <f>(Dataark7a!G282*Dataark9!$F$56)/1000</f>
        <v>64.937009997124761</v>
      </c>
      <c r="H282" s="16">
        <f>(Dataark7a!H282*Dataark9!$F$56)/1000</f>
        <v>97.491307910766409</v>
      </c>
      <c r="I282" s="16">
        <f>(Dataark7a!I282*Dataark9!$F$56)/1000</f>
        <v>24.355785919216952</v>
      </c>
      <c r="J282" s="16">
        <f>(Dataark7a!J282*Dataark9!$F$56)/1000</f>
        <v>14.697619123032583</v>
      </c>
      <c r="K282" s="16">
        <f>(Dataark7a!K282*Dataark9!$F$56)/1000</f>
        <v>8.6662596684185385</v>
      </c>
      <c r="L282" s="16">
        <f>(Dataark7a!L282*Dataark9!$F$56)/1000</f>
        <v>1.1094316689703148</v>
      </c>
      <c r="M282" s="13">
        <f t="shared" si="15"/>
        <v>211.25741428752954</v>
      </c>
    </row>
    <row r="283" spans="1:13" x14ac:dyDescent="0.2">
      <c r="A283" s="13" t="str">
        <f t="shared" si="16"/>
        <v>2024-priser (mio. kr.)</v>
      </c>
      <c r="B283" s="13" t="str">
        <f t="shared" si="16"/>
        <v>I alt (netto)</v>
      </c>
      <c r="C283" s="13" t="str">
        <f t="shared" si="16"/>
        <v>1 Driftskonti</v>
      </c>
      <c r="D283" s="36" t="str">
        <f t="shared" si="14"/>
        <v>2018</v>
      </c>
      <c r="E283" s="3">
        <v>730</v>
      </c>
      <c r="F283" s="4" t="s">
        <v>79</v>
      </c>
      <c r="G283" s="16">
        <f>(Dataark7a!G283*Dataark9!$F$56)/1000</f>
        <v>122.18791499947638</v>
      </c>
      <c r="H283" s="16">
        <f>(Dataark7a!H283*Dataark9!$F$56)/1000</f>
        <v>576.78929381418334</v>
      </c>
      <c r="I283" s="16">
        <f>(Dataark7a!I283*Dataark9!$F$56)/1000</f>
        <v>132.33850962330754</v>
      </c>
      <c r="J283" s="16">
        <f>(Dataark7a!J283*Dataark9!$F$56)/1000</f>
        <v>4.6763014945263581</v>
      </c>
      <c r="K283" s="16">
        <f>(Dataark7a!K283*Dataark9!$F$56)/1000</f>
        <v>51.702571412087984</v>
      </c>
      <c r="L283" s="16">
        <f>(Dataark7a!L283*Dataark9!$F$56)/1000</f>
        <v>4.3824901415151523</v>
      </c>
      <c r="M283" s="13">
        <f t="shared" si="15"/>
        <v>892.07708148509676</v>
      </c>
    </row>
    <row r="284" spans="1:13" x14ac:dyDescent="0.2">
      <c r="A284" s="13" t="str">
        <f t="shared" si="16"/>
        <v>2024-priser (mio. kr.)</v>
      </c>
      <c r="B284" s="13" t="str">
        <f t="shared" si="16"/>
        <v>I alt (netto)</v>
      </c>
      <c r="C284" s="13" t="str">
        <f t="shared" si="16"/>
        <v>1 Driftskonti</v>
      </c>
      <c r="D284" s="36" t="str">
        <f t="shared" si="14"/>
        <v>2018</v>
      </c>
      <c r="E284" s="3">
        <v>740</v>
      </c>
      <c r="F284" s="4" t="s">
        <v>81</v>
      </c>
      <c r="G284" s="16">
        <f>(Dataark7a!G284*Dataark9!$F$56)/1000</f>
        <v>208.02313891358219</v>
      </c>
      <c r="H284" s="16">
        <f>(Dataark7a!H284*Dataark9!$F$56)/1000</f>
        <v>428.29468551149557</v>
      </c>
      <c r="I284" s="16">
        <f>(Dataark7a!I284*Dataark9!$F$56)/1000</f>
        <v>68.61435289141302</v>
      </c>
      <c r="J284" s="16">
        <f>(Dataark7a!J284*Dataark9!$F$56)/1000</f>
        <v>31.71047170779347</v>
      </c>
      <c r="K284" s="16">
        <f>(Dataark7a!K284*Dataark9!$F$56)/1000</f>
        <v>28.105994029051992</v>
      </c>
      <c r="L284" s="16">
        <f>(Dataark7a!L284*Dataark9!$F$56)/1000</f>
        <v>5.6129720879260843</v>
      </c>
      <c r="M284" s="13">
        <f t="shared" si="15"/>
        <v>770.36161514126229</v>
      </c>
    </row>
    <row r="285" spans="1:13" x14ac:dyDescent="0.2">
      <c r="A285" s="13" t="str">
        <f t="shared" si="16"/>
        <v>2024-priser (mio. kr.)</v>
      </c>
      <c r="B285" s="13" t="str">
        <f t="shared" si="16"/>
        <v>I alt (netto)</v>
      </c>
      <c r="C285" s="13" t="str">
        <f t="shared" si="16"/>
        <v>1 Driftskonti</v>
      </c>
      <c r="D285" s="36" t="str">
        <f t="shared" si="14"/>
        <v>2018</v>
      </c>
      <c r="E285" s="3">
        <v>741</v>
      </c>
      <c r="F285" s="4" t="s">
        <v>80</v>
      </c>
      <c r="G285" s="16">
        <f>(Dataark7a!G285*Dataark9!$F$56)/1000</f>
        <v>24.11133487351163</v>
      </c>
      <c r="H285" s="16">
        <f>(Dataark7a!H285*Dataark9!$F$56)/1000</f>
        <v>31.87853180171588</v>
      </c>
      <c r="I285" s="16">
        <f>(Dataark7a!I285*Dataark9!$F$56)/1000</f>
        <v>3.5257362361344751E-3</v>
      </c>
      <c r="J285" s="16">
        <f>(Dataark7a!J285*Dataark9!$F$56)/1000</f>
        <v>4.3484080245658523E-2</v>
      </c>
      <c r="K285" s="16">
        <f>(Dataark7a!K285*Dataark9!$F$56)/1000</f>
        <v>4.847887324684903</v>
      </c>
      <c r="L285" s="16">
        <f>(Dataark7a!L285*Dataark9!$F$56)/1000</f>
        <v>0.14220469485742382</v>
      </c>
      <c r="M285" s="13">
        <f t="shared" si="15"/>
        <v>61.026968511251638</v>
      </c>
    </row>
    <row r="286" spans="1:13" x14ac:dyDescent="0.2">
      <c r="A286" s="13" t="str">
        <f t="shared" si="16"/>
        <v>2024-priser (mio. kr.)</v>
      </c>
      <c r="B286" s="13" t="str">
        <f t="shared" si="16"/>
        <v>I alt (netto)</v>
      </c>
      <c r="C286" s="13" t="str">
        <f t="shared" si="16"/>
        <v>1 Driftskonti</v>
      </c>
      <c r="D286" s="36" t="str">
        <f t="shared" si="14"/>
        <v>2018</v>
      </c>
      <c r="E286" s="3">
        <v>746</v>
      </c>
      <c r="F286" s="4" t="s">
        <v>82</v>
      </c>
      <c r="G286" s="16">
        <f>(Dataark7a!G286*Dataark9!$F$56)/1000</f>
        <v>115.89330057256429</v>
      </c>
      <c r="H286" s="16">
        <f>(Dataark7a!H286*Dataark9!$F$56)/1000</f>
        <v>254.23261326977268</v>
      </c>
      <c r="I286" s="16">
        <f>(Dataark7a!I286*Dataark9!$F$56)/1000</f>
        <v>46.445698684011482</v>
      </c>
      <c r="J286" s="16">
        <f>(Dataark7a!J286*Dataark9!$F$56)/1000</f>
        <v>8.9941531383790458</v>
      </c>
      <c r="K286" s="16">
        <f>(Dataark7a!K286*Dataark9!$F$56)/1000</f>
        <v>13.732742639743782</v>
      </c>
      <c r="L286" s="16">
        <f>(Dataark7a!L286*Dataark9!$F$56)/1000</f>
        <v>3.2636565092484791</v>
      </c>
      <c r="M286" s="13">
        <f t="shared" si="15"/>
        <v>442.56216481371973</v>
      </c>
    </row>
    <row r="287" spans="1:13" x14ac:dyDescent="0.2">
      <c r="A287" s="13" t="str">
        <f t="shared" si="16"/>
        <v>2024-priser (mio. kr.)</v>
      </c>
      <c r="B287" s="13" t="str">
        <f t="shared" si="16"/>
        <v>I alt (netto)</v>
      </c>
      <c r="C287" s="13" t="str">
        <f t="shared" si="16"/>
        <v>1 Driftskonti</v>
      </c>
      <c r="D287" s="36" t="str">
        <f t="shared" si="14"/>
        <v>2018</v>
      </c>
      <c r="E287" s="3">
        <v>751</v>
      </c>
      <c r="F287" s="4" t="s">
        <v>84</v>
      </c>
      <c r="G287" s="16">
        <f>(Dataark7a!G287*Dataark9!$F$56)/1000</f>
        <v>567.36617610040798</v>
      </c>
      <c r="H287" s="16">
        <f>(Dataark7a!H287*Dataark9!$F$56)/1000</f>
        <v>1172.1133830217257</v>
      </c>
      <c r="I287" s="16">
        <f>(Dataark7a!I287*Dataark9!$F$56)/1000</f>
        <v>236.85896034351404</v>
      </c>
      <c r="J287" s="16">
        <f>(Dataark7a!J287*Dataark9!$F$56)/1000</f>
        <v>120.61778712898447</v>
      </c>
      <c r="K287" s="16">
        <f>(Dataark7a!K287*Dataark9!$F$56)/1000</f>
        <v>80.171716273461826</v>
      </c>
      <c r="L287" s="16">
        <f>(Dataark7a!L287*Dataark9!$F$56)/1000</f>
        <v>9.7204548030227471</v>
      </c>
      <c r="M287" s="13">
        <f t="shared" si="15"/>
        <v>2186.8484776711166</v>
      </c>
    </row>
    <row r="288" spans="1:13" x14ac:dyDescent="0.2">
      <c r="A288" s="13" t="str">
        <f t="shared" si="16"/>
        <v>2024-priser (mio. kr.)</v>
      </c>
      <c r="B288" s="13" t="str">
        <f t="shared" si="16"/>
        <v>I alt (netto)</v>
      </c>
      <c r="C288" s="13" t="str">
        <f t="shared" si="16"/>
        <v>1 Driftskonti</v>
      </c>
      <c r="D288" s="36" t="str">
        <f t="shared" si="14"/>
        <v>2018</v>
      </c>
      <c r="E288" s="3">
        <v>756</v>
      </c>
      <c r="F288" s="4" t="s">
        <v>87</v>
      </c>
      <c r="G288" s="16">
        <f>(Dataark7a!G288*Dataark9!$F$56)/1000</f>
        <v>102.92916843229783</v>
      </c>
      <c r="H288" s="16">
        <f>(Dataark7a!H288*Dataark9!$F$56)/1000</f>
        <v>170.37767787496236</v>
      </c>
      <c r="I288" s="16">
        <f>(Dataark7a!I288*Dataark9!$F$56)/1000</f>
        <v>37.295237905830483</v>
      </c>
      <c r="J288" s="16">
        <f>(Dataark7a!J288*Dataark9!$F$56)/1000</f>
        <v>37.223547935695741</v>
      </c>
      <c r="K288" s="16">
        <f>(Dataark7a!K288*Dataark9!$F$56)/1000</f>
        <v>20.894688180744943</v>
      </c>
      <c r="L288" s="16">
        <f>(Dataark7a!L288*Dataark9!$F$56)/1000</f>
        <v>1.7793215538358651</v>
      </c>
      <c r="M288" s="13">
        <f t="shared" si="15"/>
        <v>370.49964188336725</v>
      </c>
    </row>
    <row r="289" spans="1:13" x14ac:dyDescent="0.2">
      <c r="A289" s="13" t="str">
        <f t="shared" si="16"/>
        <v>2024-priser (mio. kr.)</v>
      </c>
      <c r="B289" s="13" t="str">
        <f t="shared" si="16"/>
        <v>I alt (netto)</v>
      </c>
      <c r="C289" s="13" t="str">
        <f t="shared" si="16"/>
        <v>1 Driftskonti</v>
      </c>
      <c r="D289" s="36" t="str">
        <f t="shared" si="14"/>
        <v>2018</v>
      </c>
      <c r="E289" s="3">
        <v>760</v>
      </c>
      <c r="F289" s="4" t="s">
        <v>89</v>
      </c>
      <c r="G289" s="16">
        <f>(Dataark7a!G289*Dataark9!$F$56)/1000</f>
        <v>152.47046353163537</v>
      </c>
      <c r="H289" s="16">
        <f>(Dataark7a!H289*Dataark9!$F$56)/1000</f>
        <v>254.60986704703907</v>
      </c>
      <c r="I289" s="16">
        <f>(Dataark7a!I289*Dataark9!$F$56)/1000</f>
        <v>42.56033735179129</v>
      </c>
      <c r="J289" s="16">
        <f>(Dataark7a!J289*Dataark9!$F$56)/1000</f>
        <v>15.104254035600091</v>
      </c>
      <c r="K289" s="16">
        <f>(Dataark7a!K289*Dataark9!$F$56)/1000</f>
        <v>21.038068121014415</v>
      </c>
      <c r="L289" s="16">
        <f>(Dataark7a!L289*Dataark9!$F$56)/1000</f>
        <v>3.0697410162610832</v>
      </c>
      <c r="M289" s="13">
        <f t="shared" si="15"/>
        <v>488.85273110334134</v>
      </c>
    </row>
    <row r="290" spans="1:13" x14ac:dyDescent="0.2">
      <c r="A290" s="13" t="str">
        <f t="shared" si="16"/>
        <v>2024-priser (mio. kr.)</v>
      </c>
      <c r="B290" s="13" t="str">
        <f t="shared" si="16"/>
        <v>I alt (netto)</v>
      </c>
      <c r="C290" s="13" t="str">
        <f t="shared" si="16"/>
        <v>1 Driftskonti</v>
      </c>
      <c r="D290" s="36" t="str">
        <f t="shared" si="14"/>
        <v>2018</v>
      </c>
      <c r="E290" s="3">
        <v>766</v>
      </c>
      <c r="F290" s="4" t="s">
        <v>75</v>
      </c>
      <c r="G290" s="16">
        <f>(Dataark7a!G290*Dataark9!$F$56)/1000</f>
        <v>108.31884389193539</v>
      </c>
      <c r="H290" s="16">
        <f>(Dataark7a!H290*Dataark9!$F$56)/1000</f>
        <v>156.94109707905389</v>
      </c>
      <c r="I290" s="16">
        <f>(Dataark7a!I290*Dataark9!$F$56)/1000</f>
        <v>56.022773546764768</v>
      </c>
      <c r="J290" s="16">
        <f>(Dataark7a!J290*Dataark9!$F$56)/1000</f>
        <v>23.377981736395661</v>
      </c>
      <c r="K290" s="16">
        <f>(Dataark7a!K290*Dataark9!$F$56)/1000</f>
        <v>13.386045243190559</v>
      </c>
      <c r="L290" s="16">
        <f>(Dataark7a!L290*Dataark9!$F$56)/1000</f>
        <v>1.3903153224490279</v>
      </c>
      <c r="M290" s="13">
        <f t="shared" si="15"/>
        <v>359.43705681978935</v>
      </c>
    </row>
    <row r="291" spans="1:13" x14ac:dyDescent="0.2">
      <c r="A291" s="13" t="str">
        <f t="shared" si="16"/>
        <v>2024-priser (mio. kr.)</v>
      </c>
      <c r="B291" s="13" t="str">
        <f t="shared" si="16"/>
        <v>I alt (netto)</v>
      </c>
      <c r="C291" s="13" t="str">
        <f t="shared" si="16"/>
        <v>1 Driftskonti</v>
      </c>
      <c r="D291" s="36" t="str">
        <f t="shared" si="14"/>
        <v>2018</v>
      </c>
      <c r="E291" s="3">
        <v>773</v>
      </c>
      <c r="F291" s="4" t="s">
        <v>99</v>
      </c>
      <c r="G291" s="16">
        <f>(Dataark7a!G291*Dataark9!$F$56)/1000</f>
        <v>69.963534624440484</v>
      </c>
      <c r="H291" s="16">
        <f>(Dataark7a!H291*Dataark9!$F$56)/1000</f>
        <v>148.09620010800452</v>
      </c>
      <c r="I291" s="16">
        <f>(Dataark7a!I291*Dataark9!$F$56)/1000</f>
        <v>23.718802905888658</v>
      </c>
      <c r="J291" s="16">
        <f>(Dataark7a!J291*Dataark9!$F$56)/1000</f>
        <v>19.700638842107402</v>
      </c>
      <c r="K291" s="16">
        <f>(Dataark7a!K291*Dataark9!$F$56)/1000</f>
        <v>8.9835759296706428</v>
      </c>
      <c r="L291" s="16">
        <f>(Dataark7a!L291*Dataark9!$F$56)/1000</f>
        <v>0.90611421268656012</v>
      </c>
      <c r="M291" s="13">
        <f t="shared" si="15"/>
        <v>271.36886662279824</v>
      </c>
    </row>
    <row r="292" spans="1:13" x14ac:dyDescent="0.2">
      <c r="A292" s="13" t="str">
        <f t="shared" si="16"/>
        <v>2024-priser (mio. kr.)</v>
      </c>
      <c r="B292" s="13" t="str">
        <f t="shared" si="16"/>
        <v>I alt (netto)</v>
      </c>
      <c r="C292" s="13" t="str">
        <f t="shared" si="16"/>
        <v>1 Driftskonti</v>
      </c>
      <c r="D292" s="36" t="str">
        <f t="shared" si="14"/>
        <v>2018</v>
      </c>
      <c r="E292" s="3">
        <v>779</v>
      </c>
      <c r="F292" s="4" t="s">
        <v>90</v>
      </c>
      <c r="G292" s="16">
        <f>(Dataark7a!G292*Dataark9!$F$56)/1000</f>
        <v>115.28217295830098</v>
      </c>
      <c r="H292" s="16">
        <f>(Dataark7a!H292*Dataark9!$F$56)/1000</f>
        <v>224.66343870272487</v>
      </c>
      <c r="I292" s="16">
        <f>(Dataark7a!I292*Dataark9!$F$56)/1000</f>
        <v>113.78726079417997</v>
      </c>
      <c r="J292" s="16">
        <f>(Dataark7a!J292*Dataark9!$F$56)/1000</f>
        <v>5.6176730695742636</v>
      </c>
      <c r="K292" s="16">
        <f>(Dataark7a!K292*Dataark9!$F$56)/1000</f>
        <v>21.791400430135145</v>
      </c>
      <c r="L292" s="16">
        <f>(Dataark7a!L292*Dataark9!$F$56)/1000</f>
        <v>2.9381135301120627</v>
      </c>
      <c r="M292" s="13">
        <f t="shared" si="15"/>
        <v>484.08005948502728</v>
      </c>
    </row>
    <row r="293" spans="1:13" x14ac:dyDescent="0.2">
      <c r="A293" s="13" t="str">
        <f t="shared" si="16"/>
        <v>2024-priser (mio. kr.)</v>
      </c>
      <c r="B293" s="13" t="str">
        <f t="shared" si="16"/>
        <v>I alt (netto)</v>
      </c>
      <c r="C293" s="13" t="str">
        <f t="shared" si="16"/>
        <v>1 Driftskonti</v>
      </c>
      <c r="D293" s="36" t="str">
        <f t="shared" si="14"/>
        <v>2018</v>
      </c>
      <c r="E293" s="3">
        <v>787</v>
      </c>
      <c r="F293" s="4" t="s">
        <v>101</v>
      </c>
      <c r="G293" s="16">
        <f>(Dataark7a!G293*Dataark9!$F$56)/1000</f>
        <v>136.96662605594005</v>
      </c>
      <c r="H293" s="16">
        <f>(Dataark7a!H293*Dataark9!$F$56)/1000</f>
        <v>226.17010332096635</v>
      </c>
      <c r="I293" s="16">
        <f>(Dataark7a!I293*Dataark9!$F$56)/1000</f>
        <v>47.870096123409816</v>
      </c>
      <c r="J293" s="16">
        <f>(Dataark7a!J293*Dataark9!$F$56)/1000</f>
        <v>39.812613578430494</v>
      </c>
      <c r="K293" s="16">
        <f>(Dataark7a!K293*Dataark9!$F$56)/1000</f>
        <v>17.941296460276298</v>
      </c>
      <c r="L293" s="16">
        <f>(Dataark7a!L293*Dataark9!$F$56)/1000</f>
        <v>2.8358671792641625</v>
      </c>
      <c r="M293" s="13">
        <f t="shared" si="15"/>
        <v>471.59660271828716</v>
      </c>
    </row>
    <row r="294" spans="1:13" x14ac:dyDescent="0.2">
      <c r="A294" s="13" t="str">
        <f t="shared" si="16"/>
        <v>2024-priser (mio. kr.)</v>
      </c>
      <c r="B294" s="13" t="str">
        <f t="shared" si="16"/>
        <v>I alt (netto)</v>
      </c>
      <c r="C294" s="13" t="str">
        <f t="shared" si="16"/>
        <v>1 Driftskonti</v>
      </c>
      <c r="D294" s="36" t="str">
        <f t="shared" si="14"/>
        <v>2018</v>
      </c>
      <c r="E294" s="3">
        <v>791</v>
      </c>
      <c r="F294" s="4" t="s">
        <v>92</v>
      </c>
      <c r="G294" s="16">
        <f>(Dataark7a!G294*Dataark9!$F$56)/1000</f>
        <v>260.56248505904608</v>
      </c>
      <c r="H294" s="16">
        <f>(Dataark7a!H294*Dataark9!$F$56)/1000</f>
        <v>404.78625153436298</v>
      </c>
      <c r="I294" s="16">
        <f>(Dataark7a!I294*Dataark9!$F$56)/1000</f>
        <v>100.59513104397679</v>
      </c>
      <c r="J294" s="16">
        <f>(Dataark7a!J294*Dataark9!$F$56)/1000</f>
        <v>41.105383531679799</v>
      </c>
      <c r="K294" s="16">
        <f>(Dataark7a!K294*Dataark9!$F$56)/1000</f>
        <v>26.926047635358987</v>
      </c>
      <c r="L294" s="16">
        <f>(Dataark7a!L294*Dataark9!$F$56)/1000</f>
        <v>3.4716749471804134</v>
      </c>
      <c r="M294" s="13">
        <f t="shared" si="15"/>
        <v>837.44697375160501</v>
      </c>
    </row>
    <row r="295" spans="1:13" x14ac:dyDescent="0.2">
      <c r="A295" s="13" t="str">
        <f t="shared" si="16"/>
        <v>2024-priser (mio. kr.)</v>
      </c>
      <c r="B295" s="13" t="str">
        <f t="shared" si="16"/>
        <v>I alt (netto)</v>
      </c>
      <c r="C295" s="13" t="str">
        <f t="shared" si="16"/>
        <v>1 Driftskonti</v>
      </c>
      <c r="D295" s="36" t="str">
        <f t="shared" si="14"/>
        <v>2018</v>
      </c>
      <c r="E295" s="3">
        <v>810</v>
      </c>
      <c r="F295" s="4" t="s">
        <v>93</v>
      </c>
      <c r="G295" s="16">
        <f>(Dataark7a!G295*Dataark9!$F$56)/1000</f>
        <v>72.927503553617527</v>
      </c>
      <c r="H295" s="16">
        <f>(Dataark7a!H295*Dataark9!$F$56)/1000</f>
        <v>180.54472593456217</v>
      </c>
      <c r="I295" s="16">
        <f>(Dataark7a!I295*Dataark9!$F$56)/1000</f>
        <v>46.488007518845102</v>
      </c>
      <c r="J295" s="16">
        <f>(Dataark7a!J295*Dataark9!$F$56)/1000</f>
        <v>8.756753565145992</v>
      </c>
      <c r="K295" s="16">
        <f>(Dataark7a!K295*Dataark9!$F$56)/1000</f>
        <v>19.149448743858379</v>
      </c>
      <c r="L295" s="16">
        <f>(Dataark7a!L295*Dataark9!$F$56)/1000</f>
        <v>1.3397797697311005</v>
      </c>
      <c r="M295" s="13">
        <f t="shared" si="15"/>
        <v>329.20621908576021</v>
      </c>
    </row>
    <row r="296" spans="1:13" x14ac:dyDescent="0.2">
      <c r="A296" s="13" t="str">
        <f t="shared" si="16"/>
        <v>2024-priser (mio. kr.)</v>
      </c>
      <c r="B296" s="13" t="str">
        <f t="shared" si="16"/>
        <v>I alt (netto)</v>
      </c>
      <c r="C296" s="13" t="str">
        <f t="shared" si="16"/>
        <v>1 Driftskonti</v>
      </c>
      <c r="D296" s="36" t="str">
        <f t="shared" si="14"/>
        <v>2018</v>
      </c>
      <c r="E296" s="3">
        <v>813</v>
      </c>
      <c r="F296" s="4" t="s">
        <v>94</v>
      </c>
      <c r="G296" s="16">
        <f>(Dataark7a!G296*Dataark9!$F$56)/1000</f>
        <v>172.39674949285541</v>
      </c>
      <c r="H296" s="16">
        <f>(Dataark7a!H296*Dataark9!$F$56)/1000</f>
        <v>309.63955822062599</v>
      </c>
      <c r="I296" s="16">
        <f>(Dataark7a!I296*Dataark9!$F$56)/1000</f>
        <v>64.13196688987405</v>
      </c>
      <c r="J296" s="16">
        <f>(Dataark7a!J296*Dataark9!$F$56)/1000</f>
        <v>49.414368594836716</v>
      </c>
      <c r="K296" s="16">
        <f>(Dataark7a!K296*Dataark9!$F$56)/1000</f>
        <v>35.3713611663131</v>
      </c>
      <c r="L296" s="16">
        <f>(Dataark7a!L296*Dataark9!$F$56)/1000</f>
        <v>3.5445401627271922</v>
      </c>
      <c r="M296" s="13">
        <f t="shared" si="15"/>
        <v>634.49854452723253</v>
      </c>
    </row>
    <row r="297" spans="1:13" x14ac:dyDescent="0.2">
      <c r="A297" s="13" t="str">
        <f t="shared" si="16"/>
        <v>2024-priser (mio. kr.)</v>
      </c>
      <c r="B297" s="13" t="str">
        <f t="shared" si="16"/>
        <v>I alt (netto)</v>
      </c>
      <c r="C297" s="13" t="str">
        <f t="shared" si="16"/>
        <v>1 Driftskonti</v>
      </c>
      <c r="D297" s="36" t="str">
        <f t="shared" si="14"/>
        <v>2018</v>
      </c>
      <c r="E297" s="3">
        <v>820</v>
      </c>
      <c r="F297" s="4" t="s">
        <v>102</v>
      </c>
      <c r="G297" s="16">
        <f>(Dataark7a!G297*Dataark9!$F$56)/1000</f>
        <v>83.617535821577263</v>
      </c>
      <c r="H297" s="16">
        <f>(Dataark7a!H297*Dataark9!$F$56)/1000</f>
        <v>204.02025304015751</v>
      </c>
      <c r="I297" s="16">
        <f>(Dataark7a!I297*Dataark9!$F$56)/1000</f>
        <v>55.767745292351037</v>
      </c>
      <c r="J297" s="16">
        <f>(Dataark7a!J297*Dataark9!$F$56)/1000</f>
        <v>7.9176283409459867</v>
      </c>
      <c r="K297" s="16">
        <f>(Dataark7a!K297*Dataark9!$F$56)/1000</f>
        <v>13.953688777208209</v>
      </c>
      <c r="L297" s="16">
        <f>(Dataark7a!L297*Dataark9!$F$56)/1000</f>
        <v>1.5454477168389449</v>
      </c>
      <c r="M297" s="13">
        <f t="shared" si="15"/>
        <v>366.82229898907894</v>
      </c>
    </row>
    <row r="298" spans="1:13" x14ac:dyDescent="0.2">
      <c r="A298" s="13" t="str">
        <f t="shared" si="16"/>
        <v>2024-priser (mio. kr.)</v>
      </c>
      <c r="B298" s="13" t="str">
        <f t="shared" si="16"/>
        <v>I alt (netto)</v>
      </c>
      <c r="C298" s="13" t="str">
        <f t="shared" si="16"/>
        <v>1 Driftskonti</v>
      </c>
      <c r="D298" s="36" t="str">
        <f t="shared" si="14"/>
        <v>2018</v>
      </c>
      <c r="E298" s="3">
        <v>825</v>
      </c>
      <c r="F298" s="4" t="s">
        <v>97</v>
      </c>
      <c r="G298" s="16">
        <f>(Dataark7a!G298*Dataark9!$F$56)/1000</f>
        <v>4.4212732401126313</v>
      </c>
      <c r="H298" s="16">
        <f>(Dataark7a!H298*Dataark9!$F$56)/1000</f>
        <v>22.885553908748875</v>
      </c>
      <c r="I298" s="16">
        <f>(Dataark7a!I298*Dataark9!$F$56)/1000</f>
        <v>8.3442424255182583</v>
      </c>
      <c r="J298" s="16">
        <f>(Dataark7a!J298*Dataark9!$F$56)/1000</f>
        <v>6.9339479310644672E-2</v>
      </c>
      <c r="K298" s="16">
        <f>(Dataark7a!K298*Dataark9!$F$56)/1000</f>
        <v>0.67459086651372957</v>
      </c>
      <c r="L298" s="16">
        <f>(Dataark7a!L298*Dataark9!$F$56)/1000</f>
        <v>9.8720614611765303E-2</v>
      </c>
      <c r="M298" s="13">
        <f t="shared" si="15"/>
        <v>36.493720534815907</v>
      </c>
    </row>
    <row r="299" spans="1:13" x14ac:dyDescent="0.2">
      <c r="A299" s="13" t="str">
        <f t="shared" si="16"/>
        <v>2024-priser (mio. kr.)</v>
      </c>
      <c r="B299" s="13" t="str">
        <f t="shared" si="16"/>
        <v>I alt (netto)</v>
      </c>
      <c r="C299" s="13" t="str">
        <f t="shared" si="16"/>
        <v>1 Driftskonti</v>
      </c>
      <c r="D299" s="36" t="str">
        <f t="shared" si="14"/>
        <v>2018</v>
      </c>
      <c r="E299" s="3">
        <v>840</v>
      </c>
      <c r="F299" s="4" t="s">
        <v>100</v>
      </c>
      <c r="G299" s="16">
        <f>(Dataark7a!G299*Dataark9!$F$56)/1000</f>
        <v>71.645310809076619</v>
      </c>
      <c r="H299" s="16">
        <f>(Dataark7a!H299*Dataark9!$F$56)/1000</f>
        <v>132.66992882950416</v>
      </c>
      <c r="I299" s="16">
        <f>(Dataark7a!I299*Dataark9!$F$56)/1000</f>
        <v>23.30511652084888</v>
      </c>
      <c r="J299" s="16">
        <f>(Dataark7a!J299*Dataark9!$F$56)/1000</f>
        <v>12.268386856335928</v>
      </c>
      <c r="K299" s="16">
        <f>(Dataark7a!K299*Dataark9!$F$56)/1000</f>
        <v>11.593795989822198</v>
      </c>
      <c r="L299" s="16">
        <f>(Dataark7a!L299*Dataark9!$F$56)/1000</f>
        <v>1.6829514300481894</v>
      </c>
      <c r="M299" s="13">
        <f t="shared" si="15"/>
        <v>253.16549043563597</v>
      </c>
    </row>
    <row r="300" spans="1:13" x14ac:dyDescent="0.2">
      <c r="A300" s="13" t="str">
        <f t="shared" si="16"/>
        <v>2024-priser (mio. kr.)</v>
      </c>
      <c r="B300" s="13" t="str">
        <f t="shared" si="16"/>
        <v>I alt (netto)</v>
      </c>
      <c r="C300" s="13" t="str">
        <f t="shared" si="16"/>
        <v>1 Driftskonti</v>
      </c>
      <c r="D300" s="36" t="str">
        <f t="shared" si="14"/>
        <v>2018</v>
      </c>
      <c r="E300" s="3">
        <v>846</v>
      </c>
      <c r="F300" s="4" t="s">
        <v>98</v>
      </c>
      <c r="G300" s="16">
        <f>(Dataark7a!G300*Dataark9!$F$56)/1000</f>
        <v>122.75790902431811</v>
      </c>
      <c r="H300" s="16">
        <f>(Dataark7a!H300*Dataark9!$F$56)/1000</f>
        <v>208.55552508523851</v>
      </c>
      <c r="I300" s="16">
        <f>(Dataark7a!I300*Dataark9!$F$56)/1000</f>
        <v>33.079632612825691</v>
      </c>
      <c r="J300" s="16">
        <f>(Dataark7a!J300*Dataark9!$F$56)/1000</f>
        <v>5.1640283405249612</v>
      </c>
      <c r="K300" s="16">
        <f>(Dataark7a!K300*Dataark9!$F$56)/1000</f>
        <v>14.301561419173474</v>
      </c>
      <c r="L300" s="16">
        <f>(Dataark7a!L300*Dataark9!$F$56)/1000</f>
        <v>1.698229620404772</v>
      </c>
      <c r="M300" s="13">
        <f t="shared" si="15"/>
        <v>385.55688610248552</v>
      </c>
    </row>
    <row r="301" spans="1:13" x14ac:dyDescent="0.2">
      <c r="A301" s="13" t="str">
        <f t="shared" si="16"/>
        <v>2024-priser (mio. kr.)</v>
      </c>
      <c r="B301" s="13" t="str">
        <f t="shared" si="16"/>
        <v>I alt (netto)</v>
      </c>
      <c r="C301" s="13" t="str">
        <f t="shared" si="16"/>
        <v>1 Driftskonti</v>
      </c>
      <c r="D301" s="36" t="str">
        <f t="shared" si="14"/>
        <v>2018</v>
      </c>
      <c r="E301" s="3">
        <v>849</v>
      </c>
      <c r="F301" s="4" t="s">
        <v>96</v>
      </c>
      <c r="G301" s="16">
        <f>(Dataark7a!G301*Dataark9!$F$56)/1000</f>
        <v>137.32860164284986</v>
      </c>
      <c r="H301" s="16">
        <f>(Dataark7a!H301*Dataark9!$F$56)/1000</f>
        <v>153.51643194835529</v>
      </c>
      <c r="I301" s="16">
        <f>(Dataark7a!I301*Dataark9!$F$56)/1000</f>
        <v>29.932325399369649</v>
      </c>
      <c r="J301" s="16">
        <f>(Dataark7a!J301*Dataark9!$F$56)/1000</f>
        <v>17.260829366702346</v>
      </c>
      <c r="K301" s="16">
        <f>(Dataark7a!K301*Dataark9!$F$56)/1000</f>
        <v>16.962317032042961</v>
      </c>
      <c r="L301" s="16">
        <f>(Dataark7a!L301*Dataark9!$F$56)/1000</f>
        <v>2.8053107985509973</v>
      </c>
      <c r="M301" s="13">
        <f t="shared" si="15"/>
        <v>357.80581618787107</v>
      </c>
    </row>
    <row r="302" spans="1:13" x14ac:dyDescent="0.2">
      <c r="A302" s="13" t="str">
        <f t="shared" si="16"/>
        <v>2024-priser (mio. kr.)</v>
      </c>
      <c r="B302" s="13" t="str">
        <f t="shared" si="16"/>
        <v>I alt (netto)</v>
      </c>
      <c r="C302" s="13" t="str">
        <f t="shared" si="16"/>
        <v>1 Driftskonti</v>
      </c>
      <c r="D302" s="36" t="str">
        <f t="shared" si="14"/>
        <v>2018</v>
      </c>
      <c r="E302" s="3">
        <v>851</v>
      </c>
      <c r="F302" s="4" t="s">
        <v>103</v>
      </c>
      <c r="G302" s="16">
        <f>(Dataark7a!G302*Dataark9!$F$56)/1000</f>
        <v>469.20262781395189</v>
      </c>
      <c r="H302" s="16">
        <f>(Dataark7a!H302*Dataark9!$F$56)/1000</f>
        <v>903.60036275019627</v>
      </c>
      <c r="I302" s="16">
        <f>(Dataark7a!I302*Dataark9!$F$56)/1000</f>
        <v>208.698905025508</v>
      </c>
      <c r="J302" s="16">
        <f>(Dataark7a!J302*Dataark9!$F$56)/1000</f>
        <v>96.809665571780414</v>
      </c>
      <c r="K302" s="16">
        <f>(Dataark7a!K302*Dataark9!$F$56)/1000</f>
        <v>93.035952553704476</v>
      </c>
      <c r="L302" s="16">
        <f>(Dataark7a!L302*Dataark9!$F$56)/1000</f>
        <v>7.3112017083308567</v>
      </c>
      <c r="M302" s="13">
        <f t="shared" si="15"/>
        <v>1778.6587154234719</v>
      </c>
    </row>
    <row r="303" spans="1:13" x14ac:dyDescent="0.2">
      <c r="A303" s="13" t="str">
        <f t="shared" si="16"/>
        <v>2024-priser (mio. kr.)</v>
      </c>
      <c r="B303" s="13" t="str">
        <f t="shared" si="16"/>
        <v>I alt (netto)</v>
      </c>
      <c r="C303" s="13" t="str">
        <f t="shared" si="16"/>
        <v>1 Driftskonti</v>
      </c>
      <c r="D303" s="36" t="str">
        <f t="shared" si="14"/>
        <v>2018</v>
      </c>
      <c r="E303" s="3">
        <v>860</v>
      </c>
      <c r="F303" s="4" t="s">
        <v>95</v>
      </c>
      <c r="G303" s="16">
        <f>(Dataark7a!G303*Dataark9!$F$56)/1000</f>
        <v>157.07389981061496</v>
      </c>
      <c r="H303" s="16">
        <f>(Dataark7a!H303*Dataark9!$F$56)/1000</f>
        <v>290.80977622884376</v>
      </c>
      <c r="I303" s="16">
        <f>(Dataark7a!I303*Dataark9!$F$56)/1000</f>
        <v>89.731162455034436</v>
      </c>
      <c r="J303" s="16">
        <f>(Dataark7a!J303*Dataark9!$F$56)/1000</f>
        <v>21.378889290507413</v>
      </c>
      <c r="K303" s="16">
        <f>(Dataark7a!K303*Dataark9!$F$56)/1000</f>
        <v>25.672060780707156</v>
      </c>
      <c r="L303" s="16">
        <f>(Dataark7a!L303*Dataark9!$F$56)/1000</f>
        <v>3.9100414858731329</v>
      </c>
      <c r="M303" s="13">
        <f t="shared" si="15"/>
        <v>588.57583005158085</v>
      </c>
    </row>
    <row r="304" spans="1:13" x14ac:dyDescent="0.2">
      <c r="D304" s="36"/>
      <c r="E304" s="3"/>
      <c r="F304" s="4" t="s">
        <v>121</v>
      </c>
      <c r="G304" s="16">
        <f>SUM(G206:G303)</f>
        <v>14196.838826242407</v>
      </c>
      <c r="H304" s="16">
        <f t="shared" ref="H304:M304" si="17">SUM(H206:H303)</f>
        <v>24795.930604218098</v>
      </c>
      <c r="I304" s="16">
        <f t="shared" si="17"/>
        <v>5691.6747474344902</v>
      </c>
      <c r="J304" s="16">
        <f t="shared" si="17"/>
        <v>2780.9373839505997</v>
      </c>
      <c r="K304" s="16">
        <f t="shared" si="17"/>
        <v>2350.5601635689604</v>
      </c>
      <c r="L304" s="16">
        <f t="shared" si="17"/>
        <v>228.39719337679142</v>
      </c>
      <c r="M304" s="16">
        <f t="shared" si="17"/>
        <v>50044.338918791334</v>
      </c>
    </row>
    <row r="306" spans="1:1" x14ac:dyDescent="0.2">
      <c r="A306" t="s">
        <v>275</v>
      </c>
    </row>
  </sheetData>
  <pageMargins left="0.70866141732283472" right="0.70866141732283472" top="0.74803149606299213" bottom="0.74803149606299213" header="0.31496062992125984" footer="0.31496062992125984"/>
  <pageSetup paperSize="9" scale="86" fitToHeight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FC86-7DA8-423D-9A7C-55C488D0A68D}">
  <sheetPr>
    <pageSetUpPr fitToPage="1"/>
  </sheetPr>
  <dimension ref="A1:M205"/>
  <sheetViews>
    <sheetView topLeftCell="A186" workbookViewId="0">
      <selection activeCell="G202" sqref="G202"/>
    </sheetView>
  </sheetViews>
  <sheetFormatPr defaultRowHeight="14.25" x14ac:dyDescent="0.2"/>
  <cols>
    <col min="1" max="1" width="18.6640625" customWidth="1"/>
    <col min="4" max="4" width="9.109375" style="18"/>
  </cols>
  <sheetData>
    <row r="1" spans="1:13" s="13" customFormat="1" ht="16.5" x14ac:dyDescent="0.25">
      <c r="A1" s="41" t="s">
        <v>210</v>
      </c>
      <c r="D1" s="18"/>
    </row>
    <row r="2" spans="1:13" s="13" customFormat="1" x14ac:dyDescent="0.2">
      <c r="A2" s="14" t="s">
        <v>198</v>
      </c>
      <c r="D2" s="18"/>
    </row>
    <row r="3" spans="1:13" s="13" customFormat="1" x14ac:dyDescent="0.2">
      <c r="D3" s="18"/>
      <c r="G3" s="15" t="s">
        <v>199</v>
      </c>
      <c r="H3" s="15" t="s">
        <v>200</v>
      </c>
      <c r="I3" s="15" t="s">
        <v>201</v>
      </c>
      <c r="J3" s="15" t="s">
        <v>202</v>
      </c>
      <c r="K3" s="15" t="s">
        <v>203</v>
      </c>
      <c r="L3" s="15" t="s">
        <v>204</v>
      </c>
      <c r="M3" s="15" t="s">
        <v>1</v>
      </c>
    </row>
    <row r="4" spans="1:13" s="13" customFormat="1" x14ac:dyDescent="0.2">
      <c r="A4" s="4" t="s">
        <v>205</v>
      </c>
      <c r="B4" s="4" t="s">
        <v>206</v>
      </c>
      <c r="C4" s="4" t="s">
        <v>207</v>
      </c>
      <c r="D4" s="39" t="s">
        <v>209</v>
      </c>
      <c r="E4" s="3">
        <v>101</v>
      </c>
      <c r="F4" s="4" t="s">
        <v>5</v>
      </c>
      <c r="G4" s="16">
        <v>946318</v>
      </c>
      <c r="H4" s="16">
        <v>2525701</v>
      </c>
      <c r="I4" s="16">
        <v>370854</v>
      </c>
      <c r="J4" s="16">
        <v>297798</v>
      </c>
      <c r="K4" s="16">
        <v>145192</v>
      </c>
      <c r="L4" s="16">
        <v>12131</v>
      </c>
      <c r="M4" s="13">
        <f>SUM(G4:L4)</f>
        <v>4297994</v>
      </c>
    </row>
    <row r="5" spans="1:13" s="13" customFormat="1" x14ac:dyDescent="0.2">
      <c r="A5" s="13" t="str">
        <f>A4</f>
        <v>Løbende priser (1.000 kr.)</v>
      </c>
      <c r="B5" s="13" t="str">
        <f>B4</f>
        <v>I alt (netto)</v>
      </c>
      <c r="C5" s="13" t="str">
        <f>C4</f>
        <v>1 Driftskonti</v>
      </c>
      <c r="D5" s="18" t="str">
        <f>D4</f>
        <v>2024</v>
      </c>
      <c r="E5" s="3">
        <v>147</v>
      </c>
      <c r="F5" s="4" t="s">
        <v>6</v>
      </c>
      <c r="G5" s="16">
        <v>281832</v>
      </c>
      <c r="H5" s="16">
        <v>568705</v>
      </c>
      <c r="I5" s="16">
        <v>54924</v>
      </c>
      <c r="J5" s="16">
        <v>62037</v>
      </c>
      <c r="K5" s="16">
        <v>32334</v>
      </c>
      <c r="L5" s="16">
        <v>2540</v>
      </c>
      <c r="M5" s="13">
        <f t="shared" ref="M5:M68" si="0">SUM(G5:L5)</f>
        <v>1002372</v>
      </c>
    </row>
    <row r="6" spans="1:13" s="13" customFormat="1" x14ac:dyDescent="0.2">
      <c r="A6" s="13" t="str">
        <f t="shared" ref="A6:D69" si="1">A5</f>
        <v>Løbende priser (1.000 kr.)</v>
      </c>
      <c r="B6" s="13" t="str">
        <f t="shared" si="1"/>
        <v>I alt (netto)</v>
      </c>
      <c r="C6" s="13" t="str">
        <f t="shared" si="1"/>
        <v>1 Driftskonti</v>
      </c>
      <c r="D6" s="18" t="str">
        <f t="shared" si="1"/>
        <v>2024</v>
      </c>
      <c r="E6" s="3">
        <v>151</v>
      </c>
      <c r="F6" s="4" t="s">
        <v>10</v>
      </c>
      <c r="G6" s="16">
        <v>154111</v>
      </c>
      <c r="H6" s="16">
        <v>232030</v>
      </c>
      <c r="I6" s="16">
        <v>78305</v>
      </c>
      <c r="J6" s="16">
        <v>36575</v>
      </c>
      <c r="K6" s="16">
        <v>23636</v>
      </c>
      <c r="L6" s="16">
        <v>2117</v>
      </c>
      <c r="M6" s="13">
        <f t="shared" si="0"/>
        <v>526774</v>
      </c>
    </row>
    <row r="7" spans="1:13" s="13" customFormat="1" x14ac:dyDescent="0.2">
      <c r="A7" s="13" t="str">
        <f t="shared" si="1"/>
        <v>Løbende priser (1.000 kr.)</v>
      </c>
      <c r="B7" s="13" t="str">
        <f t="shared" si="1"/>
        <v>I alt (netto)</v>
      </c>
      <c r="C7" s="13" t="str">
        <f t="shared" si="1"/>
        <v>1 Driftskonti</v>
      </c>
      <c r="D7" s="18" t="str">
        <f t="shared" si="1"/>
        <v>2024</v>
      </c>
      <c r="E7" s="3">
        <v>153</v>
      </c>
      <c r="F7" s="4" t="s">
        <v>11</v>
      </c>
      <c r="G7" s="16">
        <v>126129</v>
      </c>
      <c r="H7" s="16">
        <v>165080</v>
      </c>
      <c r="I7" s="16">
        <v>70515</v>
      </c>
      <c r="J7" s="16">
        <v>51269</v>
      </c>
      <c r="K7" s="16">
        <v>16157</v>
      </c>
      <c r="L7" s="16">
        <v>1425</v>
      </c>
      <c r="M7" s="13">
        <f t="shared" si="0"/>
        <v>430575</v>
      </c>
    </row>
    <row r="8" spans="1:13" s="13" customFormat="1" x14ac:dyDescent="0.2">
      <c r="A8" s="13" t="str">
        <f t="shared" si="1"/>
        <v>Løbende priser (1.000 kr.)</v>
      </c>
      <c r="B8" s="13" t="str">
        <f t="shared" si="1"/>
        <v>I alt (netto)</v>
      </c>
      <c r="C8" s="13" t="str">
        <f t="shared" si="1"/>
        <v>1 Driftskonti</v>
      </c>
      <c r="D8" s="18" t="str">
        <f t="shared" si="1"/>
        <v>2024</v>
      </c>
      <c r="E8" s="3">
        <v>155</v>
      </c>
      <c r="F8" s="4" t="s">
        <v>7</v>
      </c>
      <c r="G8" s="16">
        <v>64490</v>
      </c>
      <c r="H8" s="16">
        <v>62831</v>
      </c>
      <c r="I8" s="16">
        <v>13776</v>
      </c>
      <c r="J8" s="16">
        <v>15245</v>
      </c>
      <c r="K8" s="16">
        <v>13672</v>
      </c>
      <c r="L8" s="16">
        <v>766</v>
      </c>
      <c r="M8" s="13">
        <f t="shared" si="0"/>
        <v>170780</v>
      </c>
    </row>
    <row r="9" spans="1:13" s="13" customFormat="1" x14ac:dyDescent="0.2">
      <c r="A9" s="13" t="str">
        <f t="shared" si="1"/>
        <v>Løbende priser (1.000 kr.)</v>
      </c>
      <c r="B9" s="13" t="str">
        <f t="shared" si="1"/>
        <v>I alt (netto)</v>
      </c>
      <c r="C9" s="13" t="str">
        <f t="shared" si="1"/>
        <v>1 Driftskonti</v>
      </c>
      <c r="D9" s="18" t="str">
        <f t="shared" si="1"/>
        <v>2024</v>
      </c>
      <c r="E9" s="3">
        <v>157</v>
      </c>
      <c r="F9" s="4" t="s">
        <v>12</v>
      </c>
      <c r="G9" s="16">
        <v>171222</v>
      </c>
      <c r="H9" s="16">
        <v>498074</v>
      </c>
      <c r="I9" s="16">
        <v>65905</v>
      </c>
      <c r="J9" s="16">
        <v>146913</v>
      </c>
      <c r="K9" s="16">
        <v>29700</v>
      </c>
      <c r="L9" s="16">
        <v>1681</v>
      </c>
      <c r="M9" s="13">
        <f t="shared" si="0"/>
        <v>913495</v>
      </c>
    </row>
    <row r="10" spans="1:13" s="13" customFormat="1" x14ac:dyDescent="0.2">
      <c r="A10" s="13" t="str">
        <f t="shared" si="1"/>
        <v>Løbende priser (1.000 kr.)</v>
      </c>
      <c r="B10" s="13" t="str">
        <f t="shared" si="1"/>
        <v>I alt (netto)</v>
      </c>
      <c r="C10" s="13" t="str">
        <f t="shared" si="1"/>
        <v>1 Driftskonti</v>
      </c>
      <c r="D10" s="18" t="str">
        <f t="shared" si="1"/>
        <v>2024</v>
      </c>
      <c r="E10" s="3">
        <v>159</v>
      </c>
      <c r="F10" s="4" t="s">
        <v>13</v>
      </c>
      <c r="G10" s="16">
        <v>207615</v>
      </c>
      <c r="H10" s="16">
        <v>344031</v>
      </c>
      <c r="I10" s="16">
        <v>55574</v>
      </c>
      <c r="J10" s="16">
        <v>45182</v>
      </c>
      <c r="K10" s="16">
        <v>30619</v>
      </c>
      <c r="L10" s="16">
        <v>2156</v>
      </c>
      <c r="M10" s="13">
        <f t="shared" si="0"/>
        <v>685177</v>
      </c>
    </row>
    <row r="11" spans="1:13" s="13" customFormat="1" x14ac:dyDescent="0.2">
      <c r="A11" s="13" t="str">
        <f t="shared" si="1"/>
        <v>Løbende priser (1.000 kr.)</v>
      </c>
      <c r="B11" s="13" t="str">
        <f t="shared" si="1"/>
        <v>I alt (netto)</v>
      </c>
      <c r="C11" s="13" t="str">
        <f t="shared" si="1"/>
        <v>1 Driftskonti</v>
      </c>
      <c r="D11" s="18" t="str">
        <f t="shared" si="1"/>
        <v>2024</v>
      </c>
      <c r="E11" s="3">
        <v>161</v>
      </c>
      <c r="F11" s="4" t="s">
        <v>14</v>
      </c>
      <c r="G11" s="16">
        <v>71317</v>
      </c>
      <c r="H11" s="16">
        <v>117247</v>
      </c>
      <c r="I11" s="16">
        <v>22901</v>
      </c>
      <c r="J11" s="16">
        <v>16939</v>
      </c>
      <c r="K11" s="16">
        <v>13060</v>
      </c>
      <c r="L11" s="16">
        <v>485</v>
      </c>
      <c r="M11" s="13">
        <f t="shared" si="0"/>
        <v>241949</v>
      </c>
    </row>
    <row r="12" spans="1:13" s="13" customFormat="1" x14ac:dyDescent="0.2">
      <c r="A12" s="13" t="str">
        <f t="shared" si="1"/>
        <v>Løbende priser (1.000 kr.)</v>
      </c>
      <c r="B12" s="13" t="str">
        <f t="shared" si="1"/>
        <v>I alt (netto)</v>
      </c>
      <c r="C12" s="13" t="str">
        <f t="shared" si="1"/>
        <v>1 Driftskonti</v>
      </c>
      <c r="D12" s="18" t="str">
        <f t="shared" si="1"/>
        <v>2024</v>
      </c>
      <c r="E12" s="3">
        <v>163</v>
      </c>
      <c r="F12" s="4" t="s">
        <v>15</v>
      </c>
      <c r="G12" s="16">
        <v>75811</v>
      </c>
      <c r="H12" s="16">
        <v>158454</v>
      </c>
      <c r="I12" s="16">
        <v>35686</v>
      </c>
      <c r="J12" s="16">
        <v>12142</v>
      </c>
      <c r="K12" s="16">
        <v>17850</v>
      </c>
      <c r="L12" s="16">
        <v>976</v>
      </c>
      <c r="M12" s="13">
        <f t="shared" si="0"/>
        <v>300919</v>
      </c>
    </row>
    <row r="13" spans="1:13" s="13" customFormat="1" x14ac:dyDescent="0.2">
      <c r="A13" s="13" t="str">
        <f t="shared" si="1"/>
        <v>Løbende priser (1.000 kr.)</v>
      </c>
      <c r="B13" s="13" t="str">
        <f t="shared" si="1"/>
        <v>I alt (netto)</v>
      </c>
      <c r="C13" s="13" t="str">
        <f t="shared" si="1"/>
        <v>1 Driftskonti</v>
      </c>
      <c r="D13" s="18" t="str">
        <f t="shared" si="1"/>
        <v>2024</v>
      </c>
      <c r="E13" s="3">
        <v>165</v>
      </c>
      <c r="F13" s="4" t="s">
        <v>9</v>
      </c>
      <c r="G13" s="16">
        <v>50879</v>
      </c>
      <c r="H13" s="16">
        <v>158875</v>
      </c>
      <c r="I13" s="16">
        <v>59694</v>
      </c>
      <c r="J13" s="16">
        <v>16104</v>
      </c>
      <c r="K13" s="16">
        <v>15704</v>
      </c>
      <c r="L13" s="16">
        <v>713</v>
      </c>
      <c r="M13" s="13">
        <f t="shared" si="0"/>
        <v>301969</v>
      </c>
    </row>
    <row r="14" spans="1:13" s="13" customFormat="1" x14ac:dyDescent="0.2">
      <c r="A14" s="13" t="str">
        <f t="shared" si="1"/>
        <v>Løbende priser (1.000 kr.)</v>
      </c>
      <c r="B14" s="13" t="str">
        <f t="shared" si="1"/>
        <v>I alt (netto)</v>
      </c>
      <c r="C14" s="13" t="str">
        <f t="shared" si="1"/>
        <v>1 Driftskonti</v>
      </c>
      <c r="D14" s="18" t="str">
        <f t="shared" si="1"/>
        <v>2024</v>
      </c>
      <c r="E14" s="3">
        <v>167</v>
      </c>
      <c r="F14" s="4" t="s">
        <v>16</v>
      </c>
      <c r="G14" s="16">
        <v>207603</v>
      </c>
      <c r="H14" s="16">
        <v>262443</v>
      </c>
      <c r="I14" s="16">
        <v>64120</v>
      </c>
      <c r="J14" s="16">
        <v>11247</v>
      </c>
      <c r="K14" s="16">
        <v>22069</v>
      </c>
      <c r="L14" s="16">
        <v>1501</v>
      </c>
      <c r="M14" s="13">
        <f t="shared" si="0"/>
        <v>568983</v>
      </c>
    </row>
    <row r="15" spans="1:13" s="13" customFormat="1" x14ac:dyDescent="0.2">
      <c r="A15" s="13" t="str">
        <f t="shared" si="1"/>
        <v>Løbende priser (1.000 kr.)</v>
      </c>
      <c r="B15" s="13" t="str">
        <f t="shared" si="1"/>
        <v>I alt (netto)</v>
      </c>
      <c r="C15" s="13" t="str">
        <f t="shared" si="1"/>
        <v>1 Driftskonti</v>
      </c>
      <c r="D15" s="18" t="str">
        <f t="shared" si="1"/>
        <v>2024</v>
      </c>
      <c r="E15" s="3">
        <v>169</v>
      </c>
      <c r="F15" s="4" t="s">
        <v>17</v>
      </c>
      <c r="G15" s="16">
        <v>138920</v>
      </c>
      <c r="H15" s="16">
        <v>204415</v>
      </c>
      <c r="I15" s="16">
        <v>44615</v>
      </c>
      <c r="J15" s="16">
        <v>25608</v>
      </c>
      <c r="K15" s="16">
        <v>23604</v>
      </c>
      <c r="L15" s="16">
        <v>2359</v>
      </c>
      <c r="M15" s="13">
        <f t="shared" si="0"/>
        <v>439521</v>
      </c>
    </row>
    <row r="16" spans="1:13" s="13" customFormat="1" x14ac:dyDescent="0.2">
      <c r="A16" s="13" t="str">
        <f t="shared" si="1"/>
        <v>Løbende priser (1.000 kr.)</v>
      </c>
      <c r="B16" s="13" t="str">
        <f t="shared" si="1"/>
        <v>I alt (netto)</v>
      </c>
      <c r="C16" s="13" t="str">
        <f t="shared" si="1"/>
        <v>1 Driftskonti</v>
      </c>
      <c r="D16" s="18" t="str">
        <f t="shared" si="1"/>
        <v>2024</v>
      </c>
      <c r="E16" s="3">
        <v>173</v>
      </c>
      <c r="F16" s="4" t="s">
        <v>19</v>
      </c>
      <c r="G16" s="16">
        <v>136510</v>
      </c>
      <c r="H16" s="16">
        <v>342840</v>
      </c>
      <c r="I16" s="16">
        <v>68846</v>
      </c>
      <c r="J16" s="16">
        <v>55548</v>
      </c>
      <c r="K16" s="16">
        <v>4723</v>
      </c>
      <c r="L16" s="16">
        <v>1174</v>
      </c>
      <c r="M16" s="13">
        <f t="shared" si="0"/>
        <v>609641</v>
      </c>
    </row>
    <row r="17" spans="1:13" s="13" customFormat="1" x14ac:dyDescent="0.2">
      <c r="A17" s="13" t="str">
        <f t="shared" si="1"/>
        <v>Løbende priser (1.000 kr.)</v>
      </c>
      <c r="B17" s="13" t="str">
        <f t="shared" si="1"/>
        <v>I alt (netto)</v>
      </c>
      <c r="C17" s="13" t="str">
        <f t="shared" si="1"/>
        <v>1 Driftskonti</v>
      </c>
      <c r="D17" s="18" t="str">
        <f t="shared" si="1"/>
        <v>2024</v>
      </c>
      <c r="E17" s="3">
        <v>175</v>
      </c>
      <c r="F17" s="4" t="s">
        <v>20</v>
      </c>
      <c r="G17" s="16">
        <v>160120</v>
      </c>
      <c r="H17" s="16">
        <v>213305</v>
      </c>
      <c r="I17" s="16">
        <v>42016</v>
      </c>
      <c r="J17" s="16">
        <v>41906</v>
      </c>
      <c r="K17" s="16">
        <v>16222</v>
      </c>
      <c r="L17" s="16">
        <v>2897</v>
      </c>
      <c r="M17" s="13">
        <f t="shared" si="0"/>
        <v>476466</v>
      </c>
    </row>
    <row r="18" spans="1:13" s="13" customFormat="1" x14ac:dyDescent="0.2">
      <c r="A18" s="13" t="str">
        <f t="shared" si="1"/>
        <v>Løbende priser (1.000 kr.)</v>
      </c>
      <c r="B18" s="13" t="str">
        <f t="shared" si="1"/>
        <v>I alt (netto)</v>
      </c>
      <c r="C18" s="13" t="str">
        <f t="shared" si="1"/>
        <v>1 Driftskonti</v>
      </c>
      <c r="D18" s="18" t="str">
        <f t="shared" si="1"/>
        <v>2024</v>
      </c>
      <c r="E18" s="3">
        <v>183</v>
      </c>
      <c r="F18" s="4" t="s">
        <v>18</v>
      </c>
      <c r="G18" s="16">
        <v>53323</v>
      </c>
      <c r="H18" s="16">
        <v>98799</v>
      </c>
      <c r="I18" s="16">
        <v>18499</v>
      </c>
      <c r="J18" s="16">
        <v>24914</v>
      </c>
      <c r="K18" s="16">
        <v>8542</v>
      </c>
      <c r="L18" s="16">
        <v>782</v>
      </c>
      <c r="M18" s="13">
        <f t="shared" si="0"/>
        <v>204859</v>
      </c>
    </row>
    <row r="19" spans="1:13" s="13" customFormat="1" x14ac:dyDescent="0.2">
      <c r="A19" s="13" t="str">
        <f t="shared" si="1"/>
        <v>Løbende priser (1.000 kr.)</v>
      </c>
      <c r="B19" s="13" t="str">
        <f t="shared" si="1"/>
        <v>I alt (netto)</v>
      </c>
      <c r="C19" s="13" t="str">
        <f t="shared" si="1"/>
        <v>1 Driftskonti</v>
      </c>
      <c r="D19" s="18" t="str">
        <f t="shared" si="1"/>
        <v>2024</v>
      </c>
      <c r="E19" s="3">
        <v>185</v>
      </c>
      <c r="F19" s="4" t="s">
        <v>8</v>
      </c>
      <c r="G19" s="16">
        <v>114474</v>
      </c>
      <c r="H19" s="16">
        <v>224671</v>
      </c>
      <c r="I19" s="16">
        <v>47771</v>
      </c>
      <c r="J19" s="16">
        <v>17404</v>
      </c>
      <c r="K19" s="16">
        <v>11395</v>
      </c>
      <c r="L19" s="16">
        <v>2133</v>
      </c>
      <c r="M19" s="13">
        <f t="shared" si="0"/>
        <v>417848</v>
      </c>
    </row>
    <row r="20" spans="1:13" s="13" customFormat="1" x14ac:dyDescent="0.2">
      <c r="A20" s="13" t="str">
        <f t="shared" si="1"/>
        <v>Løbende priser (1.000 kr.)</v>
      </c>
      <c r="B20" s="13" t="str">
        <f t="shared" si="1"/>
        <v>I alt (netto)</v>
      </c>
      <c r="C20" s="13" t="str">
        <f t="shared" si="1"/>
        <v>1 Driftskonti</v>
      </c>
      <c r="D20" s="18" t="str">
        <f t="shared" si="1"/>
        <v>2024</v>
      </c>
      <c r="E20" s="3">
        <v>187</v>
      </c>
      <c r="F20" s="4" t="s">
        <v>21</v>
      </c>
      <c r="G20" s="16">
        <v>57097</v>
      </c>
      <c r="H20" s="16">
        <v>64702</v>
      </c>
      <c r="I20" s="16">
        <v>23407</v>
      </c>
      <c r="J20" s="16">
        <v>4485</v>
      </c>
      <c r="K20" s="16">
        <v>7046</v>
      </c>
      <c r="L20" s="16">
        <v>660</v>
      </c>
      <c r="M20" s="13">
        <f t="shared" si="0"/>
        <v>157397</v>
      </c>
    </row>
    <row r="21" spans="1:13" s="13" customFormat="1" x14ac:dyDescent="0.2">
      <c r="A21" s="13" t="str">
        <f t="shared" si="1"/>
        <v>Løbende priser (1.000 kr.)</v>
      </c>
      <c r="B21" s="13" t="str">
        <f t="shared" si="1"/>
        <v>I alt (netto)</v>
      </c>
      <c r="C21" s="13" t="str">
        <f t="shared" si="1"/>
        <v>1 Driftskonti</v>
      </c>
      <c r="D21" s="18" t="str">
        <f t="shared" si="1"/>
        <v>2024</v>
      </c>
      <c r="E21" s="3">
        <v>190</v>
      </c>
      <c r="F21" s="4" t="s">
        <v>26</v>
      </c>
      <c r="G21" s="16">
        <v>137929</v>
      </c>
      <c r="H21" s="16">
        <v>203265</v>
      </c>
      <c r="I21" s="16">
        <v>41096</v>
      </c>
      <c r="J21" s="16">
        <v>10658</v>
      </c>
      <c r="K21" s="16">
        <v>11803</v>
      </c>
      <c r="L21" s="16">
        <v>992</v>
      </c>
      <c r="M21" s="13">
        <f t="shared" si="0"/>
        <v>405743</v>
      </c>
    </row>
    <row r="22" spans="1:13" s="13" customFormat="1" x14ac:dyDescent="0.2">
      <c r="A22" s="13" t="str">
        <f t="shared" si="1"/>
        <v>Løbende priser (1.000 kr.)</v>
      </c>
      <c r="B22" s="13" t="str">
        <f t="shared" si="1"/>
        <v>I alt (netto)</v>
      </c>
      <c r="C22" s="13" t="str">
        <f t="shared" si="1"/>
        <v>1 Driftskonti</v>
      </c>
      <c r="D22" s="18" t="str">
        <f t="shared" si="1"/>
        <v>2024</v>
      </c>
      <c r="E22" s="3">
        <v>201</v>
      </c>
      <c r="F22" s="4" t="s">
        <v>22</v>
      </c>
      <c r="G22" s="16">
        <v>46883</v>
      </c>
      <c r="H22" s="16">
        <v>128009</v>
      </c>
      <c r="I22" s="16">
        <v>30062</v>
      </c>
      <c r="J22" s="16">
        <v>23264</v>
      </c>
      <c r="K22" s="16">
        <v>4312</v>
      </c>
      <c r="L22" s="16">
        <v>511</v>
      </c>
      <c r="M22" s="13">
        <f t="shared" si="0"/>
        <v>233041</v>
      </c>
    </row>
    <row r="23" spans="1:13" s="13" customFormat="1" x14ac:dyDescent="0.2">
      <c r="A23" s="13" t="str">
        <f t="shared" si="1"/>
        <v>Løbende priser (1.000 kr.)</v>
      </c>
      <c r="B23" s="13" t="str">
        <f t="shared" si="1"/>
        <v>I alt (netto)</v>
      </c>
      <c r="C23" s="13" t="str">
        <f t="shared" si="1"/>
        <v>1 Driftskonti</v>
      </c>
      <c r="D23" s="18" t="str">
        <f t="shared" si="1"/>
        <v>2024</v>
      </c>
      <c r="E23" s="3">
        <v>210</v>
      </c>
      <c r="F23" s="4" t="s">
        <v>24</v>
      </c>
      <c r="G23" s="16">
        <v>165469</v>
      </c>
      <c r="H23" s="16">
        <v>247514</v>
      </c>
      <c r="I23" s="16">
        <v>29356</v>
      </c>
      <c r="J23" s="16">
        <v>12063</v>
      </c>
      <c r="K23" s="16">
        <v>9681</v>
      </c>
      <c r="L23" s="16">
        <v>1663</v>
      </c>
      <c r="M23" s="13">
        <f t="shared" si="0"/>
        <v>465746</v>
      </c>
    </row>
    <row r="24" spans="1:13" s="13" customFormat="1" x14ac:dyDescent="0.2">
      <c r="A24" s="13" t="str">
        <f t="shared" si="1"/>
        <v>Løbende priser (1.000 kr.)</v>
      </c>
      <c r="B24" s="13" t="str">
        <f t="shared" si="1"/>
        <v>I alt (netto)</v>
      </c>
      <c r="C24" s="13" t="str">
        <f t="shared" si="1"/>
        <v>1 Driftskonti</v>
      </c>
      <c r="D24" s="18" t="str">
        <f t="shared" si="1"/>
        <v>2024</v>
      </c>
      <c r="E24" s="3">
        <v>217</v>
      </c>
      <c r="F24" s="4" t="s">
        <v>29</v>
      </c>
      <c r="G24" s="16">
        <v>333513</v>
      </c>
      <c r="H24" s="16">
        <v>363514</v>
      </c>
      <c r="I24" s="16">
        <v>31729</v>
      </c>
      <c r="J24" s="16">
        <v>24247</v>
      </c>
      <c r="K24" s="16">
        <v>29809</v>
      </c>
      <c r="L24" s="16">
        <v>2123</v>
      </c>
      <c r="M24" s="13">
        <f t="shared" si="0"/>
        <v>784935</v>
      </c>
    </row>
    <row r="25" spans="1:13" s="13" customFormat="1" x14ac:dyDescent="0.2">
      <c r="A25" s="13" t="str">
        <f t="shared" si="1"/>
        <v>Løbende priser (1.000 kr.)</v>
      </c>
      <c r="B25" s="13" t="str">
        <f t="shared" si="1"/>
        <v>I alt (netto)</v>
      </c>
      <c r="C25" s="13" t="str">
        <f t="shared" si="1"/>
        <v>1 Driftskonti</v>
      </c>
      <c r="D25" s="18" t="str">
        <f t="shared" si="1"/>
        <v>2024</v>
      </c>
      <c r="E25" s="3">
        <v>219</v>
      </c>
      <c r="F25" s="4" t="s">
        <v>30</v>
      </c>
      <c r="G25" s="16">
        <v>78081</v>
      </c>
      <c r="H25" s="16">
        <v>249651</v>
      </c>
      <c r="I25" s="16">
        <v>74890</v>
      </c>
      <c r="J25" s="16">
        <v>49954</v>
      </c>
      <c r="K25" s="16">
        <v>18471</v>
      </c>
      <c r="L25" s="16">
        <v>1114</v>
      </c>
      <c r="M25" s="13">
        <f t="shared" si="0"/>
        <v>472161</v>
      </c>
    </row>
    <row r="26" spans="1:13" s="13" customFormat="1" x14ac:dyDescent="0.2">
      <c r="A26" s="13" t="str">
        <f t="shared" si="1"/>
        <v>Løbende priser (1.000 kr.)</v>
      </c>
      <c r="B26" s="13" t="str">
        <f t="shared" si="1"/>
        <v>I alt (netto)</v>
      </c>
      <c r="C26" s="13" t="str">
        <f t="shared" si="1"/>
        <v>1 Driftskonti</v>
      </c>
      <c r="D26" s="18" t="str">
        <f t="shared" si="1"/>
        <v>2024</v>
      </c>
      <c r="E26" s="3">
        <v>223</v>
      </c>
      <c r="F26" s="4" t="s">
        <v>31</v>
      </c>
      <c r="G26" s="16">
        <v>95252</v>
      </c>
      <c r="H26" s="16">
        <v>171293</v>
      </c>
      <c r="I26" s="16">
        <v>14266</v>
      </c>
      <c r="J26" s="16">
        <v>18254</v>
      </c>
      <c r="K26" s="16">
        <v>15935</v>
      </c>
      <c r="L26" s="16">
        <v>780</v>
      </c>
      <c r="M26" s="13">
        <f t="shared" si="0"/>
        <v>315780</v>
      </c>
    </row>
    <row r="27" spans="1:13" s="13" customFormat="1" x14ac:dyDescent="0.2">
      <c r="A27" s="13" t="str">
        <f t="shared" si="1"/>
        <v>Løbende priser (1.000 kr.)</v>
      </c>
      <c r="B27" s="13" t="str">
        <f t="shared" si="1"/>
        <v>I alt (netto)</v>
      </c>
      <c r="C27" s="13" t="str">
        <f t="shared" si="1"/>
        <v>1 Driftskonti</v>
      </c>
      <c r="D27" s="18" t="str">
        <f t="shared" si="1"/>
        <v>2024</v>
      </c>
      <c r="E27" s="3">
        <v>230</v>
      </c>
      <c r="F27" s="4" t="s">
        <v>32</v>
      </c>
      <c r="G27" s="16">
        <v>187893</v>
      </c>
      <c r="H27" s="16">
        <v>345437</v>
      </c>
      <c r="I27" s="16">
        <v>64263</v>
      </c>
      <c r="J27" s="16">
        <v>76060</v>
      </c>
      <c r="K27" s="16">
        <v>25893</v>
      </c>
      <c r="L27" s="16">
        <v>1883</v>
      </c>
      <c r="M27" s="13">
        <f t="shared" si="0"/>
        <v>701429</v>
      </c>
    </row>
    <row r="28" spans="1:13" s="13" customFormat="1" x14ac:dyDescent="0.2">
      <c r="A28" s="13" t="str">
        <f t="shared" si="1"/>
        <v>Løbende priser (1.000 kr.)</v>
      </c>
      <c r="B28" s="13" t="str">
        <f t="shared" si="1"/>
        <v>I alt (netto)</v>
      </c>
      <c r="C28" s="13" t="str">
        <f t="shared" si="1"/>
        <v>1 Driftskonti</v>
      </c>
      <c r="D28" s="18" t="str">
        <f t="shared" si="1"/>
        <v>2024</v>
      </c>
      <c r="E28" s="3">
        <v>240</v>
      </c>
      <c r="F28" s="4" t="s">
        <v>23</v>
      </c>
      <c r="G28" s="16">
        <v>107700</v>
      </c>
      <c r="H28" s="16">
        <v>158240</v>
      </c>
      <c r="I28" s="16">
        <v>35154</v>
      </c>
      <c r="J28" s="16">
        <v>37468</v>
      </c>
      <c r="K28" s="16">
        <v>21575</v>
      </c>
      <c r="L28" s="16">
        <v>994</v>
      </c>
      <c r="M28" s="13">
        <f t="shared" si="0"/>
        <v>361131</v>
      </c>
    </row>
    <row r="29" spans="1:13" s="13" customFormat="1" x14ac:dyDescent="0.2">
      <c r="A29" s="13" t="str">
        <f t="shared" si="1"/>
        <v>Løbende priser (1.000 kr.)</v>
      </c>
      <c r="B29" s="13" t="str">
        <f t="shared" si="1"/>
        <v>I alt (netto)</v>
      </c>
      <c r="C29" s="13" t="str">
        <f t="shared" si="1"/>
        <v>1 Driftskonti</v>
      </c>
      <c r="D29" s="18" t="str">
        <f t="shared" si="1"/>
        <v>2024</v>
      </c>
      <c r="E29" s="3">
        <v>250</v>
      </c>
      <c r="F29" s="4" t="s">
        <v>25</v>
      </c>
      <c r="G29" s="16">
        <v>111675</v>
      </c>
      <c r="H29" s="16">
        <v>278493</v>
      </c>
      <c r="I29" s="16">
        <v>63406</v>
      </c>
      <c r="J29" s="16">
        <v>15634</v>
      </c>
      <c r="K29" s="16">
        <v>34331</v>
      </c>
      <c r="L29" s="16">
        <v>1704</v>
      </c>
      <c r="M29" s="13">
        <f t="shared" si="0"/>
        <v>505243</v>
      </c>
    </row>
    <row r="30" spans="1:13" s="13" customFormat="1" x14ac:dyDescent="0.2">
      <c r="A30" s="13" t="str">
        <f t="shared" si="1"/>
        <v>Løbende priser (1.000 kr.)</v>
      </c>
      <c r="B30" s="13" t="str">
        <f t="shared" si="1"/>
        <v>I alt (netto)</v>
      </c>
      <c r="C30" s="13" t="str">
        <f t="shared" si="1"/>
        <v>1 Driftskonti</v>
      </c>
      <c r="D30" s="18" t="str">
        <f t="shared" si="1"/>
        <v>2024</v>
      </c>
      <c r="E30" s="3">
        <v>253</v>
      </c>
      <c r="F30" s="4" t="s">
        <v>35</v>
      </c>
      <c r="G30" s="16">
        <v>203937</v>
      </c>
      <c r="H30" s="16">
        <v>180862</v>
      </c>
      <c r="I30" s="16">
        <v>31418</v>
      </c>
      <c r="J30" s="16">
        <v>56116</v>
      </c>
      <c r="K30" s="16">
        <v>32603</v>
      </c>
      <c r="L30" s="16">
        <v>2201</v>
      </c>
      <c r="M30" s="13">
        <f t="shared" si="0"/>
        <v>507137</v>
      </c>
    </row>
    <row r="31" spans="1:13" s="13" customFormat="1" x14ac:dyDescent="0.2">
      <c r="A31" s="13" t="str">
        <f t="shared" si="1"/>
        <v>Løbende priser (1.000 kr.)</v>
      </c>
      <c r="B31" s="13" t="str">
        <f t="shared" si="1"/>
        <v>I alt (netto)</v>
      </c>
      <c r="C31" s="13" t="str">
        <f t="shared" si="1"/>
        <v>1 Driftskonti</v>
      </c>
      <c r="D31" s="18" t="str">
        <f t="shared" si="1"/>
        <v>2024</v>
      </c>
      <c r="E31" s="3">
        <v>259</v>
      </c>
      <c r="F31" s="4" t="s">
        <v>36</v>
      </c>
      <c r="G31" s="16">
        <v>199763</v>
      </c>
      <c r="H31" s="16">
        <v>281077</v>
      </c>
      <c r="I31" s="16">
        <v>77971</v>
      </c>
      <c r="J31" s="16">
        <v>37845</v>
      </c>
      <c r="K31" s="16">
        <v>8426</v>
      </c>
      <c r="L31" s="16">
        <v>1469</v>
      </c>
      <c r="M31" s="13">
        <f t="shared" si="0"/>
        <v>606551</v>
      </c>
    </row>
    <row r="32" spans="1:13" s="13" customFormat="1" x14ac:dyDescent="0.2">
      <c r="A32" s="13" t="str">
        <f t="shared" si="1"/>
        <v>Løbende priser (1.000 kr.)</v>
      </c>
      <c r="B32" s="13" t="str">
        <f t="shared" si="1"/>
        <v>I alt (netto)</v>
      </c>
      <c r="C32" s="13" t="str">
        <f t="shared" si="1"/>
        <v>1 Driftskonti</v>
      </c>
      <c r="D32" s="18" t="str">
        <f t="shared" si="1"/>
        <v>2024</v>
      </c>
      <c r="E32" s="3">
        <v>260</v>
      </c>
      <c r="F32" s="4" t="s">
        <v>28</v>
      </c>
      <c r="G32" s="16">
        <v>59992</v>
      </c>
      <c r="H32" s="16">
        <v>190474</v>
      </c>
      <c r="I32" s="16">
        <v>38125</v>
      </c>
      <c r="J32" s="16">
        <v>29132</v>
      </c>
      <c r="K32" s="16">
        <v>20133</v>
      </c>
      <c r="L32" s="16">
        <v>614</v>
      </c>
      <c r="M32" s="13">
        <f t="shared" si="0"/>
        <v>338470</v>
      </c>
    </row>
    <row r="33" spans="1:13" s="13" customFormat="1" x14ac:dyDescent="0.2">
      <c r="A33" s="13" t="str">
        <f t="shared" si="1"/>
        <v>Løbende priser (1.000 kr.)</v>
      </c>
      <c r="B33" s="13" t="str">
        <f t="shared" si="1"/>
        <v>I alt (netto)</v>
      </c>
      <c r="C33" s="13" t="str">
        <f t="shared" si="1"/>
        <v>1 Driftskonti</v>
      </c>
      <c r="D33" s="18" t="str">
        <f t="shared" si="1"/>
        <v>2024</v>
      </c>
      <c r="E33" s="3">
        <v>265</v>
      </c>
      <c r="F33" s="4" t="s">
        <v>38</v>
      </c>
      <c r="G33" s="16">
        <v>290325</v>
      </c>
      <c r="H33" s="16">
        <v>374023</v>
      </c>
      <c r="I33" s="16">
        <v>65046</v>
      </c>
      <c r="J33" s="16">
        <v>26417</v>
      </c>
      <c r="K33" s="16">
        <v>29813</v>
      </c>
      <c r="L33" s="16">
        <v>3699</v>
      </c>
      <c r="M33" s="13">
        <f t="shared" si="0"/>
        <v>789323</v>
      </c>
    </row>
    <row r="34" spans="1:13" s="13" customFormat="1" x14ac:dyDescent="0.2">
      <c r="A34" s="13" t="str">
        <f t="shared" si="1"/>
        <v>Løbende priser (1.000 kr.)</v>
      </c>
      <c r="B34" s="13" t="str">
        <f t="shared" si="1"/>
        <v>I alt (netto)</v>
      </c>
      <c r="C34" s="13" t="str">
        <f t="shared" si="1"/>
        <v>1 Driftskonti</v>
      </c>
      <c r="D34" s="18" t="str">
        <f t="shared" si="1"/>
        <v>2024</v>
      </c>
      <c r="E34" s="3">
        <v>269</v>
      </c>
      <c r="F34" s="4" t="s">
        <v>39</v>
      </c>
      <c r="G34" s="16">
        <v>74256</v>
      </c>
      <c r="H34" s="16">
        <v>92662</v>
      </c>
      <c r="I34" s="16">
        <v>21919</v>
      </c>
      <c r="J34" s="16">
        <v>11083</v>
      </c>
      <c r="K34" s="16">
        <v>10139</v>
      </c>
      <c r="L34" s="16">
        <v>746</v>
      </c>
      <c r="M34" s="13">
        <f t="shared" si="0"/>
        <v>210805</v>
      </c>
    </row>
    <row r="35" spans="1:13" s="13" customFormat="1" x14ac:dyDescent="0.2">
      <c r="A35" s="13" t="str">
        <f t="shared" si="1"/>
        <v>Løbende priser (1.000 kr.)</v>
      </c>
      <c r="B35" s="13" t="str">
        <f t="shared" si="1"/>
        <v>I alt (netto)</v>
      </c>
      <c r="C35" s="13" t="str">
        <f t="shared" si="1"/>
        <v>1 Driftskonti</v>
      </c>
      <c r="D35" s="18" t="str">
        <f t="shared" si="1"/>
        <v>2024</v>
      </c>
      <c r="E35" s="3">
        <v>270</v>
      </c>
      <c r="F35" s="4" t="s">
        <v>27</v>
      </c>
      <c r="G35" s="16">
        <v>101299</v>
      </c>
      <c r="H35" s="16">
        <v>264576</v>
      </c>
      <c r="I35" s="16">
        <v>96238</v>
      </c>
      <c r="J35" s="16">
        <v>37371</v>
      </c>
      <c r="K35" s="16">
        <v>28647</v>
      </c>
      <c r="L35" s="16">
        <v>1363</v>
      </c>
      <c r="M35" s="13">
        <f t="shared" si="0"/>
        <v>529494</v>
      </c>
    </row>
    <row r="36" spans="1:13" s="13" customFormat="1" x14ac:dyDescent="0.2">
      <c r="A36" s="13" t="str">
        <f t="shared" si="1"/>
        <v>Løbende priser (1.000 kr.)</v>
      </c>
      <c r="B36" s="13" t="str">
        <f t="shared" si="1"/>
        <v>I alt (netto)</v>
      </c>
      <c r="C36" s="13" t="str">
        <f t="shared" si="1"/>
        <v>1 Driftskonti</v>
      </c>
      <c r="D36" s="18" t="str">
        <f t="shared" si="1"/>
        <v>2024</v>
      </c>
      <c r="E36" s="3">
        <v>306</v>
      </c>
      <c r="F36" s="4" t="s">
        <v>46</v>
      </c>
      <c r="G36" s="16">
        <v>121966</v>
      </c>
      <c r="H36" s="16">
        <v>226263</v>
      </c>
      <c r="I36" s="16">
        <v>34728</v>
      </c>
      <c r="J36" s="16">
        <v>15865</v>
      </c>
      <c r="K36" s="16">
        <v>22454</v>
      </c>
      <c r="L36" s="16">
        <v>1912</v>
      </c>
      <c r="M36" s="13">
        <f t="shared" si="0"/>
        <v>423188</v>
      </c>
    </row>
    <row r="37" spans="1:13" s="13" customFormat="1" x14ac:dyDescent="0.2">
      <c r="A37" s="13" t="str">
        <f t="shared" si="1"/>
        <v>Løbende priser (1.000 kr.)</v>
      </c>
      <c r="B37" s="13" t="str">
        <f t="shared" si="1"/>
        <v>I alt (netto)</v>
      </c>
      <c r="C37" s="13" t="str">
        <f t="shared" si="1"/>
        <v>1 Driftskonti</v>
      </c>
      <c r="D37" s="18" t="str">
        <f t="shared" si="1"/>
        <v>2024</v>
      </c>
      <c r="E37" s="3">
        <v>316</v>
      </c>
      <c r="F37" s="4" t="s">
        <v>42</v>
      </c>
      <c r="G37" s="16">
        <v>207679</v>
      </c>
      <c r="H37" s="16">
        <v>256365</v>
      </c>
      <c r="I37" s="16">
        <v>123966</v>
      </c>
      <c r="J37" s="16">
        <v>28316</v>
      </c>
      <c r="K37" s="16">
        <v>23355</v>
      </c>
      <c r="L37" s="16">
        <v>2850</v>
      </c>
      <c r="M37" s="13">
        <f t="shared" si="0"/>
        <v>642531</v>
      </c>
    </row>
    <row r="38" spans="1:13" s="13" customFormat="1" x14ac:dyDescent="0.2">
      <c r="A38" s="13" t="str">
        <f t="shared" si="1"/>
        <v>Løbende priser (1.000 kr.)</v>
      </c>
      <c r="B38" s="13" t="str">
        <f t="shared" si="1"/>
        <v>I alt (netto)</v>
      </c>
      <c r="C38" s="13" t="str">
        <f t="shared" si="1"/>
        <v>1 Driftskonti</v>
      </c>
      <c r="D38" s="18" t="str">
        <f t="shared" si="1"/>
        <v>2024</v>
      </c>
      <c r="E38" s="3">
        <v>320</v>
      </c>
      <c r="F38" s="4" t="s">
        <v>40</v>
      </c>
      <c r="G38" s="16">
        <v>133392</v>
      </c>
      <c r="H38" s="16">
        <v>174375</v>
      </c>
      <c r="I38" s="16">
        <v>22329</v>
      </c>
      <c r="J38" s="16">
        <v>19058</v>
      </c>
      <c r="K38" s="16">
        <v>23655</v>
      </c>
      <c r="L38" s="16">
        <v>634</v>
      </c>
      <c r="M38" s="13">
        <f t="shared" si="0"/>
        <v>373443</v>
      </c>
    </row>
    <row r="39" spans="1:13" s="13" customFormat="1" x14ac:dyDescent="0.2">
      <c r="A39" s="13" t="str">
        <f t="shared" si="1"/>
        <v>Løbende priser (1.000 kr.)</v>
      </c>
      <c r="B39" s="13" t="str">
        <f t="shared" si="1"/>
        <v>I alt (netto)</v>
      </c>
      <c r="C39" s="13" t="str">
        <f t="shared" si="1"/>
        <v>1 Driftskonti</v>
      </c>
      <c r="D39" s="18" t="str">
        <f t="shared" si="1"/>
        <v>2024</v>
      </c>
      <c r="E39" s="3">
        <v>326</v>
      </c>
      <c r="F39" s="4" t="s">
        <v>43</v>
      </c>
      <c r="G39" s="16">
        <v>213605</v>
      </c>
      <c r="H39" s="16">
        <v>211246</v>
      </c>
      <c r="I39" s="16">
        <v>54816</v>
      </c>
      <c r="J39" s="16">
        <v>12166</v>
      </c>
      <c r="K39" s="16">
        <v>0</v>
      </c>
      <c r="L39" s="16">
        <v>2889</v>
      </c>
      <c r="M39" s="13">
        <f t="shared" si="0"/>
        <v>494722</v>
      </c>
    </row>
    <row r="40" spans="1:13" s="13" customFormat="1" x14ac:dyDescent="0.2">
      <c r="A40" s="13" t="str">
        <f t="shared" si="1"/>
        <v>Løbende priser (1.000 kr.)</v>
      </c>
      <c r="B40" s="13" t="str">
        <f t="shared" si="1"/>
        <v>I alt (netto)</v>
      </c>
      <c r="C40" s="13" t="str">
        <f t="shared" si="1"/>
        <v>1 Driftskonti</v>
      </c>
      <c r="D40" s="18" t="str">
        <f t="shared" si="1"/>
        <v>2024</v>
      </c>
      <c r="E40" s="3">
        <v>329</v>
      </c>
      <c r="F40" s="4" t="s">
        <v>47</v>
      </c>
      <c r="G40" s="16">
        <v>93985</v>
      </c>
      <c r="H40" s="16">
        <v>149382</v>
      </c>
      <c r="I40" s="16">
        <v>37684</v>
      </c>
      <c r="J40" s="16">
        <v>3226</v>
      </c>
      <c r="K40" s="16">
        <v>10172</v>
      </c>
      <c r="L40" s="16">
        <v>1693</v>
      </c>
      <c r="M40" s="13">
        <f t="shared" si="0"/>
        <v>296142</v>
      </c>
    </row>
    <row r="41" spans="1:13" s="13" customFormat="1" x14ac:dyDescent="0.2">
      <c r="A41" s="13" t="str">
        <f t="shared" si="1"/>
        <v>Løbende priser (1.000 kr.)</v>
      </c>
      <c r="B41" s="13" t="str">
        <f t="shared" si="1"/>
        <v>I alt (netto)</v>
      </c>
      <c r="C41" s="13" t="str">
        <f t="shared" si="1"/>
        <v>1 Driftskonti</v>
      </c>
      <c r="D41" s="18" t="str">
        <f t="shared" si="1"/>
        <v>2024</v>
      </c>
      <c r="E41" s="3">
        <v>330</v>
      </c>
      <c r="F41" s="4" t="s">
        <v>48</v>
      </c>
      <c r="G41" s="16">
        <v>295113</v>
      </c>
      <c r="H41" s="16">
        <v>273248</v>
      </c>
      <c r="I41" s="16">
        <v>105495</v>
      </c>
      <c r="J41" s="16">
        <v>85524</v>
      </c>
      <c r="K41" s="16">
        <v>62967</v>
      </c>
      <c r="L41" s="16">
        <v>3638</v>
      </c>
      <c r="M41" s="13">
        <f t="shared" si="0"/>
        <v>825985</v>
      </c>
    </row>
    <row r="42" spans="1:13" s="13" customFormat="1" x14ac:dyDescent="0.2">
      <c r="A42" s="13" t="str">
        <f t="shared" si="1"/>
        <v>Løbende priser (1.000 kr.)</v>
      </c>
      <c r="B42" s="13" t="str">
        <f t="shared" si="1"/>
        <v>I alt (netto)</v>
      </c>
      <c r="C42" s="13" t="str">
        <f t="shared" si="1"/>
        <v>1 Driftskonti</v>
      </c>
      <c r="D42" s="18" t="str">
        <f t="shared" si="1"/>
        <v>2024</v>
      </c>
      <c r="E42" s="3">
        <v>336</v>
      </c>
      <c r="F42" s="4" t="s">
        <v>50</v>
      </c>
      <c r="G42" s="16">
        <v>60470</v>
      </c>
      <c r="H42" s="16">
        <v>85555</v>
      </c>
      <c r="I42" s="16">
        <v>59816</v>
      </c>
      <c r="J42" s="16">
        <v>21125</v>
      </c>
      <c r="K42" s="16">
        <v>10445</v>
      </c>
      <c r="L42" s="16">
        <v>902</v>
      </c>
      <c r="M42" s="13">
        <f t="shared" si="0"/>
        <v>238313</v>
      </c>
    </row>
    <row r="43" spans="1:13" s="13" customFormat="1" x14ac:dyDescent="0.2">
      <c r="A43" s="13" t="str">
        <f t="shared" si="1"/>
        <v>Løbende priser (1.000 kr.)</v>
      </c>
      <c r="B43" s="13" t="str">
        <f t="shared" si="1"/>
        <v>I alt (netto)</v>
      </c>
      <c r="C43" s="13" t="str">
        <f t="shared" si="1"/>
        <v>1 Driftskonti</v>
      </c>
      <c r="D43" s="18" t="str">
        <f t="shared" si="1"/>
        <v>2024</v>
      </c>
      <c r="E43" s="3">
        <v>340</v>
      </c>
      <c r="F43" s="4" t="s">
        <v>49</v>
      </c>
      <c r="G43" s="16">
        <v>93897</v>
      </c>
      <c r="H43" s="16">
        <v>142994</v>
      </c>
      <c r="I43" s="16">
        <v>30002</v>
      </c>
      <c r="J43" s="16">
        <v>17786</v>
      </c>
      <c r="K43" s="16">
        <v>9656</v>
      </c>
      <c r="L43" s="16">
        <v>1188</v>
      </c>
      <c r="M43" s="13">
        <f t="shared" si="0"/>
        <v>295523</v>
      </c>
    </row>
    <row r="44" spans="1:13" s="13" customFormat="1" x14ac:dyDescent="0.2">
      <c r="A44" s="13" t="str">
        <f t="shared" si="1"/>
        <v>Løbende priser (1.000 kr.)</v>
      </c>
      <c r="B44" s="13" t="str">
        <f t="shared" si="1"/>
        <v>I alt (netto)</v>
      </c>
      <c r="C44" s="13" t="str">
        <f t="shared" si="1"/>
        <v>1 Driftskonti</v>
      </c>
      <c r="D44" s="18" t="str">
        <f t="shared" si="1"/>
        <v>2024</v>
      </c>
      <c r="E44" s="3">
        <v>350</v>
      </c>
      <c r="F44" s="4" t="s">
        <v>37</v>
      </c>
      <c r="G44" s="16">
        <v>62516</v>
      </c>
      <c r="H44" s="16">
        <v>123249</v>
      </c>
      <c r="I44" s="16">
        <v>34007</v>
      </c>
      <c r="J44" s="16">
        <v>7493</v>
      </c>
      <c r="K44" s="16">
        <v>8996</v>
      </c>
      <c r="L44" s="16">
        <v>1752</v>
      </c>
      <c r="M44" s="13">
        <f t="shared" si="0"/>
        <v>238013</v>
      </c>
    </row>
    <row r="45" spans="1:13" s="13" customFormat="1" x14ac:dyDescent="0.2">
      <c r="A45" s="13" t="str">
        <f t="shared" si="1"/>
        <v>Løbende priser (1.000 kr.)</v>
      </c>
      <c r="B45" s="13" t="str">
        <f t="shared" si="1"/>
        <v>I alt (netto)</v>
      </c>
      <c r="C45" s="13" t="str">
        <f t="shared" si="1"/>
        <v>1 Driftskonti</v>
      </c>
      <c r="D45" s="18" t="str">
        <f t="shared" si="1"/>
        <v>2024</v>
      </c>
      <c r="E45" s="3">
        <v>360</v>
      </c>
      <c r="F45" s="4" t="s">
        <v>44</v>
      </c>
      <c r="G45" s="16">
        <v>139501</v>
      </c>
      <c r="H45" s="16">
        <v>282498</v>
      </c>
      <c r="I45" s="16">
        <v>92873</v>
      </c>
      <c r="J45" s="16">
        <v>13646</v>
      </c>
      <c r="K45" s="16">
        <v>16414</v>
      </c>
      <c r="L45" s="16">
        <v>1532</v>
      </c>
      <c r="M45" s="13">
        <f t="shared" si="0"/>
        <v>546464</v>
      </c>
    </row>
    <row r="46" spans="1:13" s="13" customFormat="1" x14ac:dyDescent="0.2">
      <c r="A46" s="13" t="str">
        <f t="shared" si="1"/>
        <v>Løbende priser (1.000 kr.)</v>
      </c>
      <c r="B46" s="13" t="str">
        <f t="shared" si="1"/>
        <v>I alt (netto)</v>
      </c>
      <c r="C46" s="13" t="str">
        <f t="shared" si="1"/>
        <v>1 Driftskonti</v>
      </c>
      <c r="D46" s="18" t="str">
        <f t="shared" si="1"/>
        <v>2024</v>
      </c>
      <c r="E46" s="3">
        <v>370</v>
      </c>
      <c r="F46" s="4" t="s">
        <v>45</v>
      </c>
      <c r="G46" s="16">
        <v>180583</v>
      </c>
      <c r="H46" s="16">
        <v>551523</v>
      </c>
      <c r="I46" s="16">
        <v>52354</v>
      </c>
      <c r="J46" s="16">
        <v>4696</v>
      </c>
      <c r="K46" s="16">
        <v>30134</v>
      </c>
      <c r="L46" s="16">
        <v>3547</v>
      </c>
      <c r="M46" s="13">
        <f t="shared" si="0"/>
        <v>822837</v>
      </c>
    </row>
    <row r="47" spans="1:13" s="13" customFormat="1" x14ac:dyDescent="0.2">
      <c r="A47" s="13" t="str">
        <f t="shared" si="1"/>
        <v>Løbende priser (1.000 kr.)</v>
      </c>
      <c r="B47" s="13" t="str">
        <f t="shared" si="1"/>
        <v>I alt (netto)</v>
      </c>
      <c r="C47" s="13" t="str">
        <f t="shared" si="1"/>
        <v>1 Driftskonti</v>
      </c>
      <c r="D47" s="18" t="str">
        <f t="shared" si="1"/>
        <v>2024</v>
      </c>
      <c r="E47" s="3">
        <v>376</v>
      </c>
      <c r="F47" s="4" t="s">
        <v>41</v>
      </c>
      <c r="G47" s="16">
        <v>200453</v>
      </c>
      <c r="H47" s="16">
        <v>278265</v>
      </c>
      <c r="I47" s="16">
        <v>121011</v>
      </c>
      <c r="J47" s="16">
        <v>35210</v>
      </c>
      <c r="K47" s="16">
        <v>36371</v>
      </c>
      <c r="L47" s="16">
        <v>2658</v>
      </c>
      <c r="M47" s="13">
        <f t="shared" si="0"/>
        <v>673968</v>
      </c>
    </row>
    <row r="48" spans="1:13" s="13" customFormat="1" x14ac:dyDescent="0.2">
      <c r="A48" s="13" t="str">
        <f t="shared" si="1"/>
        <v>Løbende priser (1.000 kr.)</v>
      </c>
      <c r="B48" s="13" t="str">
        <f t="shared" si="1"/>
        <v>I alt (netto)</v>
      </c>
      <c r="C48" s="13" t="str">
        <f t="shared" si="1"/>
        <v>1 Driftskonti</v>
      </c>
      <c r="D48" s="18" t="str">
        <f t="shared" si="1"/>
        <v>2024</v>
      </c>
      <c r="E48" s="3">
        <v>390</v>
      </c>
      <c r="F48" s="4" t="s">
        <v>51</v>
      </c>
      <c r="G48" s="16">
        <v>215127</v>
      </c>
      <c r="H48" s="16">
        <v>256100</v>
      </c>
      <c r="I48" s="16">
        <v>47664</v>
      </c>
      <c r="J48" s="16">
        <v>26510</v>
      </c>
      <c r="K48" s="16">
        <v>37698</v>
      </c>
      <c r="L48" s="16">
        <v>2494</v>
      </c>
      <c r="M48" s="13">
        <f t="shared" si="0"/>
        <v>585593</v>
      </c>
    </row>
    <row r="49" spans="1:13" s="13" customFormat="1" x14ac:dyDescent="0.2">
      <c r="A49" s="13" t="str">
        <f t="shared" si="1"/>
        <v>Løbende priser (1.000 kr.)</v>
      </c>
      <c r="B49" s="13" t="str">
        <f t="shared" si="1"/>
        <v>I alt (netto)</v>
      </c>
      <c r="C49" s="13" t="str">
        <f t="shared" si="1"/>
        <v>1 Driftskonti</v>
      </c>
      <c r="D49" s="18" t="str">
        <f t="shared" si="1"/>
        <v>2024</v>
      </c>
      <c r="E49" s="3">
        <v>400</v>
      </c>
      <c r="F49" s="4" t="s">
        <v>33</v>
      </c>
      <c r="G49" s="16">
        <v>124683</v>
      </c>
      <c r="H49" s="16">
        <v>248023</v>
      </c>
      <c r="I49" s="16">
        <v>99140</v>
      </c>
      <c r="J49" s="16">
        <v>46732</v>
      </c>
      <c r="K49" s="16">
        <v>19988</v>
      </c>
      <c r="L49" s="16">
        <v>2628</v>
      </c>
      <c r="M49" s="13">
        <f t="shared" si="0"/>
        <v>541194</v>
      </c>
    </row>
    <row r="50" spans="1:13" s="13" customFormat="1" x14ac:dyDescent="0.2">
      <c r="A50" s="13" t="str">
        <f t="shared" si="1"/>
        <v>Løbende priser (1.000 kr.)</v>
      </c>
      <c r="B50" s="13" t="str">
        <f t="shared" si="1"/>
        <v>I alt (netto)</v>
      </c>
      <c r="C50" s="13" t="str">
        <f t="shared" si="1"/>
        <v>1 Driftskonti</v>
      </c>
      <c r="D50" s="18" t="str">
        <f t="shared" si="1"/>
        <v>2024</v>
      </c>
      <c r="E50" s="3">
        <v>410</v>
      </c>
      <c r="F50" s="4" t="s">
        <v>56</v>
      </c>
      <c r="G50" s="16">
        <v>123033</v>
      </c>
      <c r="H50" s="16">
        <v>178932</v>
      </c>
      <c r="I50" s="16">
        <v>49180</v>
      </c>
      <c r="J50" s="16">
        <v>11197</v>
      </c>
      <c r="K50" s="16">
        <v>7219</v>
      </c>
      <c r="L50" s="16">
        <v>1746</v>
      </c>
      <c r="M50" s="13">
        <f t="shared" si="0"/>
        <v>371307</v>
      </c>
    </row>
    <row r="51" spans="1:13" s="13" customFormat="1" x14ac:dyDescent="0.2">
      <c r="A51" s="13" t="str">
        <f t="shared" si="1"/>
        <v>Løbende priser (1.000 kr.)</v>
      </c>
      <c r="B51" s="13" t="str">
        <f t="shared" si="1"/>
        <v>I alt (netto)</v>
      </c>
      <c r="C51" s="13" t="str">
        <f t="shared" si="1"/>
        <v>1 Driftskonti</v>
      </c>
      <c r="D51" s="18" t="str">
        <f t="shared" si="1"/>
        <v>2024</v>
      </c>
      <c r="E51" s="3">
        <v>420</v>
      </c>
      <c r="F51" s="4" t="s">
        <v>52</v>
      </c>
      <c r="G51" s="16">
        <v>124015</v>
      </c>
      <c r="H51" s="16">
        <v>170015</v>
      </c>
      <c r="I51" s="16">
        <v>25005</v>
      </c>
      <c r="J51" s="16">
        <v>32616</v>
      </c>
      <c r="K51" s="16">
        <v>22643</v>
      </c>
      <c r="L51" s="16">
        <v>1858</v>
      </c>
      <c r="M51" s="13">
        <f t="shared" si="0"/>
        <v>376152</v>
      </c>
    </row>
    <row r="52" spans="1:13" s="13" customFormat="1" x14ac:dyDescent="0.2">
      <c r="A52" s="13" t="str">
        <f t="shared" si="1"/>
        <v>Løbende priser (1.000 kr.)</v>
      </c>
      <c r="B52" s="13" t="str">
        <f t="shared" si="1"/>
        <v>I alt (netto)</v>
      </c>
      <c r="C52" s="13" t="str">
        <f t="shared" si="1"/>
        <v>1 Driftskonti</v>
      </c>
      <c r="D52" s="18" t="str">
        <f t="shared" si="1"/>
        <v>2024</v>
      </c>
      <c r="E52" s="3">
        <v>430</v>
      </c>
      <c r="F52" s="4" t="s">
        <v>53</v>
      </c>
      <c r="G52" s="16">
        <v>176701</v>
      </c>
      <c r="H52" s="16">
        <v>216642</v>
      </c>
      <c r="I52" s="16">
        <v>61764</v>
      </c>
      <c r="J52" s="16">
        <v>24237</v>
      </c>
      <c r="K52" s="16">
        <v>40113</v>
      </c>
      <c r="L52" s="16">
        <v>2234</v>
      </c>
      <c r="M52" s="13">
        <f t="shared" si="0"/>
        <v>521691</v>
      </c>
    </row>
    <row r="53" spans="1:13" s="13" customFormat="1" x14ac:dyDescent="0.2">
      <c r="A53" s="13" t="str">
        <f t="shared" si="1"/>
        <v>Løbende priser (1.000 kr.)</v>
      </c>
      <c r="B53" s="13" t="str">
        <f t="shared" si="1"/>
        <v>I alt (netto)</v>
      </c>
      <c r="C53" s="13" t="str">
        <f t="shared" si="1"/>
        <v>1 Driftskonti</v>
      </c>
      <c r="D53" s="18" t="str">
        <f t="shared" si="1"/>
        <v>2024</v>
      </c>
      <c r="E53" s="3">
        <v>440</v>
      </c>
      <c r="F53" s="4" t="s">
        <v>54</v>
      </c>
      <c r="G53" s="16">
        <v>65360</v>
      </c>
      <c r="H53" s="16">
        <v>147039</v>
      </c>
      <c r="I53" s="16">
        <v>43010</v>
      </c>
      <c r="J53" s="16">
        <v>8393</v>
      </c>
      <c r="K53" s="16">
        <v>11674</v>
      </c>
      <c r="L53" s="16">
        <v>1126</v>
      </c>
      <c r="M53" s="13">
        <f t="shared" si="0"/>
        <v>276602</v>
      </c>
    </row>
    <row r="54" spans="1:13" s="13" customFormat="1" x14ac:dyDescent="0.2">
      <c r="A54" s="13" t="str">
        <f t="shared" si="1"/>
        <v>Løbende priser (1.000 kr.)</v>
      </c>
      <c r="B54" s="13" t="str">
        <f t="shared" si="1"/>
        <v>I alt (netto)</v>
      </c>
      <c r="C54" s="13" t="str">
        <f t="shared" si="1"/>
        <v>1 Driftskonti</v>
      </c>
      <c r="D54" s="18" t="str">
        <f t="shared" si="1"/>
        <v>2024</v>
      </c>
      <c r="E54" s="3">
        <v>450</v>
      </c>
      <c r="F54" s="4" t="s">
        <v>58</v>
      </c>
      <c r="G54" s="16">
        <v>156429</v>
      </c>
      <c r="H54" s="16">
        <v>110255</v>
      </c>
      <c r="I54" s="16">
        <v>31274</v>
      </c>
      <c r="J54" s="16">
        <v>38159</v>
      </c>
      <c r="K54" s="16">
        <v>17372</v>
      </c>
      <c r="L54" s="16">
        <v>2059</v>
      </c>
      <c r="M54" s="13">
        <f t="shared" si="0"/>
        <v>355548</v>
      </c>
    </row>
    <row r="55" spans="1:13" s="13" customFormat="1" x14ac:dyDescent="0.2">
      <c r="A55" s="13" t="str">
        <f t="shared" si="1"/>
        <v>Løbende priser (1.000 kr.)</v>
      </c>
      <c r="B55" s="13" t="str">
        <f t="shared" si="1"/>
        <v>I alt (netto)</v>
      </c>
      <c r="C55" s="13" t="str">
        <f t="shared" si="1"/>
        <v>1 Driftskonti</v>
      </c>
      <c r="D55" s="18" t="str">
        <f t="shared" si="1"/>
        <v>2024</v>
      </c>
      <c r="E55" s="3">
        <v>461</v>
      </c>
      <c r="F55" s="4" t="s">
        <v>59</v>
      </c>
      <c r="G55" s="16">
        <v>532684</v>
      </c>
      <c r="H55" s="16">
        <v>690669</v>
      </c>
      <c r="I55" s="16">
        <v>268093</v>
      </c>
      <c r="J55" s="16">
        <v>69679</v>
      </c>
      <c r="K55" s="16">
        <v>94312</v>
      </c>
      <c r="L55" s="16">
        <v>8651</v>
      </c>
      <c r="M55" s="13">
        <f t="shared" si="0"/>
        <v>1664088</v>
      </c>
    </row>
    <row r="56" spans="1:13" s="13" customFormat="1" x14ac:dyDescent="0.2">
      <c r="A56" s="13" t="str">
        <f t="shared" si="1"/>
        <v>Løbende priser (1.000 kr.)</v>
      </c>
      <c r="B56" s="13" t="str">
        <f t="shared" si="1"/>
        <v>I alt (netto)</v>
      </c>
      <c r="C56" s="13" t="str">
        <f t="shared" si="1"/>
        <v>1 Driftskonti</v>
      </c>
      <c r="D56" s="18" t="str">
        <f t="shared" si="1"/>
        <v>2024</v>
      </c>
      <c r="E56" s="3">
        <v>479</v>
      </c>
      <c r="F56" s="4" t="s">
        <v>60</v>
      </c>
      <c r="G56" s="16">
        <v>147125</v>
      </c>
      <c r="H56" s="16">
        <v>318741</v>
      </c>
      <c r="I56" s="16">
        <v>94025</v>
      </c>
      <c r="J56" s="16">
        <v>23138</v>
      </c>
      <c r="K56" s="16">
        <v>19930</v>
      </c>
      <c r="L56" s="16">
        <v>3420</v>
      </c>
      <c r="M56" s="13">
        <f t="shared" si="0"/>
        <v>606379</v>
      </c>
    </row>
    <row r="57" spans="1:13" s="13" customFormat="1" x14ac:dyDescent="0.2">
      <c r="A57" s="13" t="str">
        <f t="shared" si="1"/>
        <v>Løbende priser (1.000 kr.)</v>
      </c>
      <c r="B57" s="13" t="str">
        <f t="shared" si="1"/>
        <v>I alt (netto)</v>
      </c>
      <c r="C57" s="13" t="str">
        <f t="shared" si="1"/>
        <v>1 Driftskonti</v>
      </c>
      <c r="D57" s="18" t="str">
        <f t="shared" si="1"/>
        <v>2024</v>
      </c>
      <c r="E57" s="3">
        <v>480</v>
      </c>
      <c r="F57" s="4" t="s">
        <v>57</v>
      </c>
      <c r="G57" s="16">
        <v>94137</v>
      </c>
      <c r="H57" s="16">
        <v>131872</v>
      </c>
      <c r="I57" s="16">
        <v>22686</v>
      </c>
      <c r="J57" s="16">
        <v>25311</v>
      </c>
      <c r="K57" s="16">
        <v>6941</v>
      </c>
      <c r="L57" s="16">
        <v>2777</v>
      </c>
      <c r="M57" s="13">
        <f t="shared" si="0"/>
        <v>283724</v>
      </c>
    </row>
    <row r="58" spans="1:13" s="13" customFormat="1" x14ac:dyDescent="0.2">
      <c r="A58" s="13" t="str">
        <f t="shared" si="1"/>
        <v>Løbende priser (1.000 kr.)</v>
      </c>
      <c r="B58" s="13" t="str">
        <f t="shared" si="1"/>
        <v>I alt (netto)</v>
      </c>
      <c r="C58" s="13" t="str">
        <f t="shared" si="1"/>
        <v>1 Driftskonti</v>
      </c>
      <c r="D58" s="18" t="str">
        <f t="shared" si="1"/>
        <v>2024</v>
      </c>
      <c r="E58" s="3">
        <v>482</v>
      </c>
      <c r="F58" s="4" t="s">
        <v>55</v>
      </c>
      <c r="G58" s="16">
        <v>70221</v>
      </c>
      <c r="H58" s="16">
        <v>102826</v>
      </c>
      <c r="I58" s="16">
        <v>24251</v>
      </c>
      <c r="J58" s="16">
        <v>10163</v>
      </c>
      <c r="K58" s="16">
        <v>8172</v>
      </c>
      <c r="L58" s="16">
        <v>673</v>
      </c>
      <c r="M58" s="13">
        <f t="shared" si="0"/>
        <v>216306</v>
      </c>
    </row>
    <row r="59" spans="1:13" s="13" customFormat="1" x14ac:dyDescent="0.2">
      <c r="A59" s="13" t="str">
        <f t="shared" si="1"/>
        <v>Løbende priser (1.000 kr.)</v>
      </c>
      <c r="B59" s="13" t="str">
        <f t="shared" si="1"/>
        <v>I alt (netto)</v>
      </c>
      <c r="C59" s="13" t="str">
        <f t="shared" si="1"/>
        <v>1 Driftskonti</v>
      </c>
      <c r="D59" s="18" t="str">
        <f t="shared" si="1"/>
        <v>2024</v>
      </c>
      <c r="E59" s="3">
        <v>492</v>
      </c>
      <c r="F59" s="4" t="s">
        <v>61</v>
      </c>
      <c r="G59" s="16">
        <v>22234</v>
      </c>
      <c r="H59" s="16">
        <v>63712</v>
      </c>
      <c r="I59" s="16">
        <v>11988</v>
      </c>
      <c r="J59" s="16">
        <v>2921</v>
      </c>
      <c r="K59" s="16">
        <v>4492</v>
      </c>
      <c r="L59" s="16">
        <v>280</v>
      </c>
      <c r="M59" s="13">
        <f t="shared" si="0"/>
        <v>105627</v>
      </c>
    </row>
    <row r="60" spans="1:13" s="13" customFormat="1" x14ac:dyDescent="0.2">
      <c r="A60" s="13" t="str">
        <f t="shared" si="1"/>
        <v>Løbende priser (1.000 kr.)</v>
      </c>
      <c r="B60" s="13" t="str">
        <f t="shared" si="1"/>
        <v>I alt (netto)</v>
      </c>
      <c r="C60" s="13" t="str">
        <f t="shared" si="1"/>
        <v>1 Driftskonti</v>
      </c>
      <c r="D60" s="18" t="str">
        <f t="shared" si="1"/>
        <v>2024</v>
      </c>
      <c r="E60" s="3">
        <v>510</v>
      </c>
      <c r="F60" s="4" t="s">
        <v>66</v>
      </c>
      <c r="G60" s="16">
        <v>209196</v>
      </c>
      <c r="H60" s="16">
        <v>260898</v>
      </c>
      <c r="I60" s="16">
        <v>102494</v>
      </c>
      <c r="J60" s="16">
        <v>14642</v>
      </c>
      <c r="K60" s="16">
        <v>23109</v>
      </c>
      <c r="L60" s="16">
        <v>2527</v>
      </c>
      <c r="M60" s="13">
        <f t="shared" si="0"/>
        <v>612866</v>
      </c>
    </row>
    <row r="61" spans="1:13" s="13" customFormat="1" x14ac:dyDescent="0.2">
      <c r="A61" s="13" t="str">
        <f t="shared" si="1"/>
        <v>Løbende priser (1.000 kr.)</v>
      </c>
      <c r="B61" s="13" t="str">
        <f t="shared" si="1"/>
        <v>I alt (netto)</v>
      </c>
      <c r="C61" s="13" t="str">
        <f t="shared" si="1"/>
        <v>1 Driftskonti</v>
      </c>
      <c r="D61" s="18" t="str">
        <f t="shared" si="1"/>
        <v>2024</v>
      </c>
      <c r="E61" s="3">
        <v>530</v>
      </c>
      <c r="F61" s="4" t="s">
        <v>62</v>
      </c>
      <c r="G61" s="16">
        <v>44505</v>
      </c>
      <c r="H61" s="16">
        <v>192110</v>
      </c>
      <c r="I61" s="16">
        <v>30716</v>
      </c>
      <c r="J61" s="16">
        <v>1804</v>
      </c>
      <c r="K61" s="16">
        <v>18207</v>
      </c>
      <c r="L61" s="16">
        <v>1166</v>
      </c>
      <c r="M61" s="13">
        <f t="shared" si="0"/>
        <v>288508</v>
      </c>
    </row>
    <row r="62" spans="1:13" s="13" customFormat="1" x14ac:dyDescent="0.2">
      <c r="A62" s="13" t="str">
        <f t="shared" si="1"/>
        <v>Løbende priser (1.000 kr.)</v>
      </c>
      <c r="B62" s="13" t="str">
        <f t="shared" si="1"/>
        <v>I alt (netto)</v>
      </c>
      <c r="C62" s="13" t="str">
        <f t="shared" si="1"/>
        <v>1 Driftskonti</v>
      </c>
      <c r="D62" s="18" t="str">
        <f t="shared" si="1"/>
        <v>2024</v>
      </c>
      <c r="E62" s="3">
        <v>540</v>
      </c>
      <c r="F62" s="4" t="s">
        <v>68</v>
      </c>
      <c r="G62" s="16">
        <v>340827</v>
      </c>
      <c r="H62" s="16">
        <v>383884</v>
      </c>
      <c r="I62" s="16">
        <v>83551</v>
      </c>
      <c r="J62" s="16">
        <v>31122</v>
      </c>
      <c r="K62" s="16">
        <v>60720</v>
      </c>
      <c r="L62" s="16">
        <v>3540</v>
      </c>
      <c r="M62" s="13">
        <f t="shared" si="0"/>
        <v>903644</v>
      </c>
    </row>
    <row r="63" spans="1:13" s="13" customFormat="1" x14ac:dyDescent="0.2">
      <c r="A63" s="13" t="str">
        <f t="shared" si="1"/>
        <v>Løbende priser (1.000 kr.)</v>
      </c>
      <c r="B63" s="13" t="str">
        <f t="shared" si="1"/>
        <v>I alt (netto)</v>
      </c>
      <c r="C63" s="13" t="str">
        <f t="shared" si="1"/>
        <v>1 Driftskonti</v>
      </c>
      <c r="D63" s="18" t="str">
        <f t="shared" si="1"/>
        <v>2024</v>
      </c>
      <c r="E63" s="3">
        <v>550</v>
      </c>
      <c r="F63" s="4" t="s">
        <v>69</v>
      </c>
      <c r="G63" s="16">
        <v>100321</v>
      </c>
      <c r="H63" s="16">
        <v>195153</v>
      </c>
      <c r="I63" s="16">
        <v>47886</v>
      </c>
      <c r="J63" s="16">
        <v>27973</v>
      </c>
      <c r="K63" s="16">
        <v>19310</v>
      </c>
      <c r="L63" s="16">
        <v>1814</v>
      </c>
      <c r="M63" s="13">
        <f t="shared" si="0"/>
        <v>392457</v>
      </c>
    </row>
    <row r="64" spans="1:13" s="13" customFormat="1" x14ac:dyDescent="0.2">
      <c r="A64" s="13" t="str">
        <f t="shared" si="1"/>
        <v>Løbende priser (1.000 kr.)</v>
      </c>
      <c r="B64" s="13" t="str">
        <f t="shared" si="1"/>
        <v>I alt (netto)</v>
      </c>
      <c r="C64" s="13" t="str">
        <f t="shared" si="1"/>
        <v>1 Driftskonti</v>
      </c>
      <c r="D64" s="18" t="str">
        <f t="shared" si="1"/>
        <v>2024</v>
      </c>
      <c r="E64" s="3">
        <v>561</v>
      </c>
      <c r="F64" s="4" t="s">
        <v>63</v>
      </c>
      <c r="G64" s="16">
        <v>323218</v>
      </c>
      <c r="H64" s="16">
        <v>643769</v>
      </c>
      <c r="I64" s="16">
        <v>182512</v>
      </c>
      <c r="J64" s="16">
        <v>13992</v>
      </c>
      <c r="K64" s="16">
        <v>72536</v>
      </c>
      <c r="L64" s="16">
        <v>6037</v>
      </c>
      <c r="M64" s="13">
        <f t="shared" si="0"/>
        <v>1242064</v>
      </c>
    </row>
    <row r="65" spans="1:13" s="13" customFormat="1" x14ac:dyDescent="0.2">
      <c r="A65" s="13" t="str">
        <f t="shared" si="1"/>
        <v>Løbende priser (1.000 kr.)</v>
      </c>
      <c r="B65" s="13" t="str">
        <f t="shared" si="1"/>
        <v>I alt (netto)</v>
      </c>
      <c r="C65" s="13" t="str">
        <f t="shared" si="1"/>
        <v>1 Driftskonti</v>
      </c>
      <c r="D65" s="18" t="str">
        <f t="shared" si="1"/>
        <v>2024</v>
      </c>
      <c r="E65" s="3">
        <v>563</v>
      </c>
      <c r="F65" s="4" t="s">
        <v>64</v>
      </c>
      <c r="G65" s="16">
        <v>13453</v>
      </c>
      <c r="H65" s="16">
        <v>25832</v>
      </c>
      <c r="I65" s="16">
        <v>5872</v>
      </c>
      <c r="J65" s="16">
        <v>4153</v>
      </c>
      <c r="K65" s="16">
        <v>3548</v>
      </c>
      <c r="L65" s="16">
        <v>130</v>
      </c>
      <c r="M65" s="13">
        <f t="shared" si="0"/>
        <v>52988</v>
      </c>
    </row>
    <row r="66" spans="1:13" s="13" customFormat="1" x14ac:dyDescent="0.2">
      <c r="A66" s="13" t="str">
        <f t="shared" si="1"/>
        <v>Løbende priser (1.000 kr.)</v>
      </c>
      <c r="B66" s="13" t="str">
        <f t="shared" si="1"/>
        <v>I alt (netto)</v>
      </c>
      <c r="C66" s="13" t="str">
        <f t="shared" si="1"/>
        <v>1 Driftskonti</v>
      </c>
      <c r="D66" s="18" t="str">
        <f t="shared" si="1"/>
        <v>2024</v>
      </c>
      <c r="E66" s="3">
        <v>573</v>
      </c>
      <c r="F66" s="4" t="s">
        <v>70</v>
      </c>
      <c r="G66" s="16">
        <v>90193</v>
      </c>
      <c r="H66" s="16">
        <v>261468</v>
      </c>
      <c r="I66" s="16">
        <v>80526</v>
      </c>
      <c r="J66" s="16">
        <v>22473</v>
      </c>
      <c r="K66" s="16">
        <v>27196</v>
      </c>
      <c r="L66" s="16">
        <v>2757</v>
      </c>
      <c r="M66" s="13">
        <f t="shared" si="0"/>
        <v>484613</v>
      </c>
    </row>
    <row r="67" spans="1:13" s="13" customFormat="1" x14ac:dyDescent="0.2">
      <c r="A67" s="13" t="str">
        <f t="shared" si="1"/>
        <v>Løbende priser (1.000 kr.)</v>
      </c>
      <c r="B67" s="13" t="str">
        <f t="shared" si="1"/>
        <v>I alt (netto)</v>
      </c>
      <c r="C67" s="13" t="str">
        <f t="shared" si="1"/>
        <v>1 Driftskonti</v>
      </c>
      <c r="D67" s="18" t="str">
        <f t="shared" si="1"/>
        <v>2024</v>
      </c>
      <c r="E67" s="3">
        <v>575</v>
      </c>
      <c r="F67" s="4" t="s">
        <v>71</v>
      </c>
      <c r="G67" s="16">
        <v>119647</v>
      </c>
      <c r="H67" s="16">
        <v>177587</v>
      </c>
      <c r="I67" s="16">
        <v>42848</v>
      </c>
      <c r="J67" s="16">
        <v>48538</v>
      </c>
      <c r="K67" s="16">
        <v>22124</v>
      </c>
      <c r="L67" s="16">
        <v>1551</v>
      </c>
      <c r="M67" s="13">
        <f t="shared" si="0"/>
        <v>412295</v>
      </c>
    </row>
    <row r="68" spans="1:13" s="13" customFormat="1" x14ac:dyDescent="0.2">
      <c r="A68" s="13" t="str">
        <f t="shared" si="1"/>
        <v>Løbende priser (1.000 kr.)</v>
      </c>
      <c r="B68" s="13" t="str">
        <f t="shared" si="1"/>
        <v>I alt (netto)</v>
      </c>
      <c r="C68" s="13" t="str">
        <f t="shared" si="1"/>
        <v>1 Driftskonti</v>
      </c>
      <c r="D68" s="18" t="str">
        <f t="shared" si="1"/>
        <v>2024</v>
      </c>
      <c r="E68" s="3">
        <v>580</v>
      </c>
      <c r="F68" s="4" t="s">
        <v>73</v>
      </c>
      <c r="G68" s="16">
        <v>186666</v>
      </c>
      <c r="H68" s="16">
        <v>306622</v>
      </c>
      <c r="I68" s="16">
        <v>111059</v>
      </c>
      <c r="J68" s="16">
        <v>4219</v>
      </c>
      <c r="K68" s="16">
        <v>53469</v>
      </c>
      <c r="L68" s="16">
        <v>4399</v>
      </c>
      <c r="M68" s="13">
        <f t="shared" si="0"/>
        <v>666434</v>
      </c>
    </row>
    <row r="69" spans="1:13" s="13" customFormat="1" x14ac:dyDescent="0.2">
      <c r="A69" s="13" t="str">
        <f t="shared" si="1"/>
        <v>Løbende priser (1.000 kr.)</v>
      </c>
      <c r="B69" s="13" t="str">
        <f t="shared" si="1"/>
        <v>I alt (netto)</v>
      </c>
      <c r="C69" s="13" t="str">
        <f t="shared" si="1"/>
        <v>1 Driftskonti</v>
      </c>
      <c r="D69" s="18" t="str">
        <f t="shared" ref="D69:D101" si="2">D68</f>
        <v>2024</v>
      </c>
      <c r="E69" s="3">
        <v>607</v>
      </c>
      <c r="F69" s="4" t="s">
        <v>65</v>
      </c>
      <c r="G69" s="16">
        <v>161624</v>
      </c>
      <c r="H69" s="16">
        <v>249276</v>
      </c>
      <c r="I69" s="16">
        <v>76669</v>
      </c>
      <c r="J69" s="16">
        <v>37199</v>
      </c>
      <c r="K69" s="16">
        <v>16698</v>
      </c>
      <c r="L69" s="16">
        <v>2853</v>
      </c>
      <c r="M69" s="13">
        <f t="shared" ref="M69:M101" si="3">SUM(G69:L69)</f>
        <v>544319</v>
      </c>
    </row>
    <row r="70" spans="1:13" s="13" customFormat="1" x14ac:dyDescent="0.2">
      <c r="A70" s="13" t="str">
        <f t="shared" ref="A70:C101" si="4">A69</f>
        <v>Løbende priser (1.000 kr.)</v>
      </c>
      <c r="B70" s="13" t="str">
        <f t="shared" si="4"/>
        <v>I alt (netto)</v>
      </c>
      <c r="C70" s="13" t="str">
        <f t="shared" si="4"/>
        <v>1 Driftskonti</v>
      </c>
      <c r="D70" s="18" t="str">
        <f t="shared" si="2"/>
        <v>2024</v>
      </c>
      <c r="E70" s="3">
        <v>615</v>
      </c>
      <c r="F70" s="4" t="s">
        <v>76</v>
      </c>
      <c r="G70" s="16">
        <v>176497</v>
      </c>
      <c r="H70" s="16">
        <v>440981</v>
      </c>
      <c r="I70" s="16">
        <v>127843</v>
      </c>
      <c r="J70" s="16">
        <v>17409</v>
      </c>
      <c r="K70" s="16">
        <v>46787</v>
      </c>
      <c r="L70" s="16">
        <v>2749</v>
      </c>
      <c r="M70" s="13">
        <f t="shared" si="3"/>
        <v>812266</v>
      </c>
    </row>
    <row r="71" spans="1:13" s="13" customFormat="1" x14ac:dyDescent="0.2">
      <c r="A71" s="13" t="str">
        <f t="shared" si="4"/>
        <v>Løbende priser (1.000 kr.)</v>
      </c>
      <c r="B71" s="13" t="str">
        <f t="shared" si="4"/>
        <v>I alt (netto)</v>
      </c>
      <c r="C71" s="13" t="str">
        <f t="shared" si="4"/>
        <v>1 Driftskonti</v>
      </c>
      <c r="D71" s="18" t="str">
        <f t="shared" si="2"/>
        <v>2024</v>
      </c>
      <c r="E71" s="3">
        <v>621</v>
      </c>
      <c r="F71" s="4" t="s">
        <v>67</v>
      </c>
      <c r="G71" s="16">
        <v>229061</v>
      </c>
      <c r="H71" s="16">
        <v>369287</v>
      </c>
      <c r="I71" s="16">
        <v>157313</v>
      </c>
      <c r="J71" s="16">
        <v>48004</v>
      </c>
      <c r="K71" s="16">
        <v>33757</v>
      </c>
      <c r="L71" s="16">
        <v>3369</v>
      </c>
      <c r="M71" s="13">
        <f t="shared" si="3"/>
        <v>840791</v>
      </c>
    </row>
    <row r="72" spans="1:13" s="13" customFormat="1" x14ac:dyDescent="0.2">
      <c r="A72" s="13" t="str">
        <f t="shared" si="4"/>
        <v>Løbende priser (1.000 kr.)</v>
      </c>
      <c r="B72" s="13" t="str">
        <f t="shared" si="4"/>
        <v>I alt (netto)</v>
      </c>
      <c r="C72" s="13" t="str">
        <f t="shared" si="4"/>
        <v>1 Driftskonti</v>
      </c>
      <c r="D72" s="18" t="str">
        <f t="shared" si="2"/>
        <v>2024</v>
      </c>
      <c r="E72" s="3">
        <v>630</v>
      </c>
      <c r="F72" s="4" t="s">
        <v>72</v>
      </c>
      <c r="G72" s="16">
        <v>308743</v>
      </c>
      <c r="H72" s="16">
        <v>381241</v>
      </c>
      <c r="I72" s="16">
        <v>136396</v>
      </c>
      <c r="J72" s="16">
        <v>56453</v>
      </c>
      <c r="K72" s="16">
        <v>35257</v>
      </c>
      <c r="L72" s="16">
        <v>4118</v>
      </c>
      <c r="M72" s="13">
        <f t="shared" si="3"/>
        <v>922208</v>
      </c>
    </row>
    <row r="73" spans="1:13" s="13" customFormat="1" x14ac:dyDescent="0.2">
      <c r="A73" s="13" t="str">
        <f t="shared" si="4"/>
        <v>Løbende priser (1.000 kr.)</v>
      </c>
      <c r="B73" s="13" t="str">
        <f t="shared" si="4"/>
        <v>I alt (netto)</v>
      </c>
      <c r="C73" s="13" t="str">
        <f t="shared" si="4"/>
        <v>1 Driftskonti</v>
      </c>
      <c r="D73" s="18" t="str">
        <f t="shared" si="2"/>
        <v>2024</v>
      </c>
      <c r="E73" s="3">
        <v>657</v>
      </c>
      <c r="F73" s="4" t="s">
        <v>85</v>
      </c>
      <c r="G73" s="16">
        <v>162895</v>
      </c>
      <c r="H73" s="16">
        <v>368777</v>
      </c>
      <c r="I73" s="16">
        <v>87221</v>
      </c>
      <c r="J73" s="16">
        <v>94008</v>
      </c>
      <c r="K73" s="16">
        <v>31656</v>
      </c>
      <c r="L73" s="16">
        <v>2365</v>
      </c>
      <c r="M73" s="13">
        <f t="shared" si="3"/>
        <v>746922</v>
      </c>
    </row>
    <row r="74" spans="1:13" s="13" customFormat="1" x14ac:dyDescent="0.2">
      <c r="A74" s="13" t="str">
        <f t="shared" si="4"/>
        <v>Løbende priser (1.000 kr.)</v>
      </c>
      <c r="B74" s="13" t="str">
        <f t="shared" si="4"/>
        <v>I alt (netto)</v>
      </c>
      <c r="C74" s="13" t="str">
        <f t="shared" si="4"/>
        <v>1 Driftskonti</v>
      </c>
      <c r="D74" s="18" t="str">
        <f t="shared" si="2"/>
        <v>2024</v>
      </c>
      <c r="E74" s="3">
        <v>661</v>
      </c>
      <c r="F74" s="4" t="s">
        <v>86</v>
      </c>
      <c r="G74" s="16">
        <v>119533</v>
      </c>
      <c r="H74" s="16">
        <v>264828</v>
      </c>
      <c r="I74" s="16">
        <v>57270</v>
      </c>
      <c r="J74" s="16">
        <v>13823</v>
      </c>
      <c r="K74" s="16">
        <v>22564</v>
      </c>
      <c r="L74" s="16">
        <v>2754</v>
      </c>
      <c r="M74" s="13">
        <f t="shared" si="3"/>
        <v>480772</v>
      </c>
    </row>
    <row r="75" spans="1:13" s="13" customFormat="1" x14ac:dyDescent="0.2">
      <c r="A75" s="13" t="str">
        <f t="shared" si="4"/>
        <v>Løbende priser (1.000 kr.)</v>
      </c>
      <c r="B75" s="13" t="str">
        <f t="shared" si="4"/>
        <v>I alt (netto)</v>
      </c>
      <c r="C75" s="13" t="str">
        <f t="shared" si="4"/>
        <v>1 Driftskonti</v>
      </c>
      <c r="D75" s="18" t="str">
        <f t="shared" si="2"/>
        <v>2024</v>
      </c>
      <c r="E75" s="3">
        <v>665</v>
      </c>
      <c r="F75" s="4" t="s">
        <v>88</v>
      </c>
      <c r="G75" s="16">
        <v>49326</v>
      </c>
      <c r="H75" s="16">
        <v>107366</v>
      </c>
      <c r="I75" s="16">
        <v>29141</v>
      </c>
      <c r="J75" s="16">
        <v>13582</v>
      </c>
      <c r="K75" s="16">
        <v>6777</v>
      </c>
      <c r="L75" s="16">
        <v>1340</v>
      </c>
      <c r="M75" s="13">
        <f t="shared" si="3"/>
        <v>207532</v>
      </c>
    </row>
    <row r="76" spans="1:13" s="13" customFormat="1" x14ac:dyDescent="0.2">
      <c r="A76" s="13" t="str">
        <f t="shared" si="4"/>
        <v>Løbende priser (1.000 kr.)</v>
      </c>
      <c r="B76" s="13" t="str">
        <f t="shared" si="4"/>
        <v>I alt (netto)</v>
      </c>
      <c r="C76" s="13" t="str">
        <f t="shared" si="4"/>
        <v>1 Driftskonti</v>
      </c>
      <c r="D76" s="18" t="str">
        <f t="shared" si="2"/>
        <v>2024</v>
      </c>
      <c r="E76" s="3">
        <v>671</v>
      </c>
      <c r="F76" s="4" t="s">
        <v>91</v>
      </c>
      <c r="G76" s="16">
        <v>60120</v>
      </c>
      <c r="H76" s="16">
        <v>110476</v>
      </c>
      <c r="I76" s="16">
        <v>33605</v>
      </c>
      <c r="J76" s="16">
        <v>8835</v>
      </c>
      <c r="K76" s="16">
        <v>7107</v>
      </c>
      <c r="L76" s="16">
        <v>1059</v>
      </c>
      <c r="M76" s="13">
        <f t="shared" si="3"/>
        <v>221202</v>
      </c>
    </row>
    <row r="77" spans="1:13" s="13" customFormat="1" x14ac:dyDescent="0.2">
      <c r="A77" s="13" t="str">
        <f t="shared" si="4"/>
        <v>Løbende priser (1.000 kr.)</v>
      </c>
      <c r="B77" s="13" t="str">
        <f t="shared" si="4"/>
        <v>I alt (netto)</v>
      </c>
      <c r="C77" s="13" t="str">
        <f t="shared" si="4"/>
        <v>1 Driftskonti</v>
      </c>
      <c r="D77" s="18" t="str">
        <f t="shared" si="2"/>
        <v>2024</v>
      </c>
      <c r="E77" s="3">
        <v>706</v>
      </c>
      <c r="F77" s="4" t="s">
        <v>83</v>
      </c>
      <c r="G77" s="16">
        <v>147520</v>
      </c>
      <c r="H77" s="16">
        <v>182507</v>
      </c>
      <c r="I77" s="16">
        <v>63345</v>
      </c>
      <c r="J77" s="16">
        <v>9724</v>
      </c>
      <c r="K77" s="16">
        <v>8904</v>
      </c>
      <c r="L77" s="16">
        <v>2865</v>
      </c>
      <c r="M77" s="13">
        <f t="shared" si="3"/>
        <v>414865</v>
      </c>
    </row>
    <row r="78" spans="1:13" s="13" customFormat="1" x14ac:dyDescent="0.2">
      <c r="A78" s="13" t="str">
        <f t="shared" si="4"/>
        <v>Løbende priser (1.000 kr.)</v>
      </c>
      <c r="B78" s="13" t="str">
        <f t="shared" si="4"/>
        <v>I alt (netto)</v>
      </c>
      <c r="C78" s="13" t="str">
        <f t="shared" si="4"/>
        <v>1 Driftskonti</v>
      </c>
      <c r="D78" s="18" t="str">
        <f t="shared" si="2"/>
        <v>2024</v>
      </c>
      <c r="E78" s="3">
        <v>707</v>
      </c>
      <c r="F78" s="4" t="s">
        <v>77</v>
      </c>
      <c r="G78" s="16">
        <v>114749</v>
      </c>
      <c r="H78" s="16">
        <v>244967</v>
      </c>
      <c r="I78" s="16">
        <v>45939</v>
      </c>
      <c r="J78" s="16">
        <v>15695</v>
      </c>
      <c r="K78" s="16">
        <v>17653</v>
      </c>
      <c r="L78" s="16">
        <v>2121</v>
      </c>
      <c r="M78" s="13">
        <f t="shared" si="3"/>
        <v>441124</v>
      </c>
    </row>
    <row r="79" spans="1:13" s="13" customFormat="1" x14ac:dyDescent="0.2">
      <c r="A79" s="13" t="str">
        <f t="shared" si="4"/>
        <v>Løbende priser (1.000 kr.)</v>
      </c>
      <c r="B79" s="13" t="str">
        <f t="shared" si="4"/>
        <v>I alt (netto)</v>
      </c>
      <c r="C79" s="13" t="str">
        <f t="shared" si="4"/>
        <v>1 Driftskonti</v>
      </c>
      <c r="D79" s="18" t="str">
        <f t="shared" si="2"/>
        <v>2024</v>
      </c>
      <c r="E79" s="3">
        <v>710</v>
      </c>
      <c r="F79" s="4" t="s">
        <v>74</v>
      </c>
      <c r="G79" s="16">
        <v>90709</v>
      </c>
      <c r="H79" s="16">
        <v>182920</v>
      </c>
      <c r="I79" s="16">
        <v>71459</v>
      </c>
      <c r="J79" s="16">
        <v>27395</v>
      </c>
      <c r="K79" s="16">
        <v>12127</v>
      </c>
      <c r="L79" s="16">
        <v>2576</v>
      </c>
      <c r="M79" s="13">
        <f t="shared" si="3"/>
        <v>387186</v>
      </c>
    </row>
    <row r="80" spans="1:13" s="13" customFormat="1" x14ac:dyDescent="0.2">
      <c r="A80" s="13" t="str">
        <f t="shared" si="4"/>
        <v>Løbende priser (1.000 kr.)</v>
      </c>
      <c r="B80" s="13" t="str">
        <f t="shared" si="4"/>
        <v>I alt (netto)</v>
      </c>
      <c r="C80" s="13" t="str">
        <f t="shared" si="4"/>
        <v>1 Driftskonti</v>
      </c>
      <c r="D80" s="18" t="str">
        <f t="shared" si="2"/>
        <v>2024</v>
      </c>
      <c r="E80" s="3">
        <v>727</v>
      </c>
      <c r="F80" s="4" t="s">
        <v>78</v>
      </c>
      <c r="G80" s="16">
        <v>68727</v>
      </c>
      <c r="H80" s="16">
        <v>118471</v>
      </c>
      <c r="I80" s="16">
        <v>27711</v>
      </c>
      <c r="J80" s="16">
        <v>16302</v>
      </c>
      <c r="K80" s="16">
        <v>12777</v>
      </c>
      <c r="L80" s="16">
        <v>1483</v>
      </c>
      <c r="M80" s="13">
        <f t="shared" si="3"/>
        <v>245471</v>
      </c>
    </row>
    <row r="81" spans="1:13" s="13" customFormat="1" x14ac:dyDescent="0.2">
      <c r="A81" s="13" t="str">
        <f t="shared" si="4"/>
        <v>Løbende priser (1.000 kr.)</v>
      </c>
      <c r="B81" s="13" t="str">
        <f t="shared" si="4"/>
        <v>I alt (netto)</v>
      </c>
      <c r="C81" s="13" t="str">
        <f t="shared" si="4"/>
        <v>1 Driftskonti</v>
      </c>
      <c r="D81" s="18" t="str">
        <f t="shared" si="2"/>
        <v>2024</v>
      </c>
      <c r="E81" s="3">
        <v>730</v>
      </c>
      <c r="F81" s="4" t="s">
        <v>79</v>
      </c>
      <c r="G81" s="16">
        <v>286255</v>
      </c>
      <c r="H81" s="16">
        <v>609600</v>
      </c>
      <c r="I81" s="16">
        <v>92688</v>
      </c>
      <c r="J81" s="16">
        <v>6042</v>
      </c>
      <c r="K81" s="16">
        <v>50050</v>
      </c>
      <c r="L81" s="16">
        <v>4687</v>
      </c>
      <c r="M81" s="13">
        <f t="shared" si="3"/>
        <v>1049322</v>
      </c>
    </row>
    <row r="82" spans="1:13" s="13" customFormat="1" x14ac:dyDescent="0.2">
      <c r="A82" s="13" t="str">
        <f t="shared" si="4"/>
        <v>Løbende priser (1.000 kr.)</v>
      </c>
      <c r="B82" s="13" t="str">
        <f t="shared" si="4"/>
        <v>I alt (netto)</v>
      </c>
      <c r="C82" s="13" t="str">
        <f t="shared" si="4"/>
        <v>1 Driftskonti</v>
      </c>
      <c r="D82" s="18" t="str">
        <f t="shared" si="2"/>
        <v>2024</v>
      </c>
      <c r="E82" s="3">
        <v>740</v>
      </c>
      <c r="F82" s="4" t="s">
        <v>81</v>
      </c>
      <c r="G82" s="16">
        <v>199177</v>
      </c>
      <c r="H82" s="16">
        <v>393705</v>
      </c>
      <c r="I82" s="16">
        <v>121341</v>
      </c>
      <c r="J82" s="16">
        <v>83956</v>
      </c>
      <c r="K82" s="16">
        <v>33884</v>
      </c>
      <c r="L82" s="16">
        <v>4552</v>
      </c>
      <c r="M82" s="13">
        <f t="shared" si="3"/>
        <v>836615</v>
      </c>
    </row>
    <row r="83" spans="1:13" s="13" customFormat="1" x14ac:dyDescent="0.2">
      <c r="A83" s="13" t="str">
        <f t="shared" si="4"/>
        <v>Løbende priser (1.000 kr.)</v>
      </c>
      <c r="B83" s="13" t="str">
        <f t="shared" si="4"/>
        <v>I alt (netto)</v>
      </c>
      <c r="C83" s="13" t="str">
        <f t="shared" si="4"/>
        <v>1 Driftskonti</v>
      </c>
      <c r="D83" s="18" t="str">
        <f t="shared" si="2"/>
        <v>2024</v>
      </c>
      <c r="E83" s="3">
        <v>741</v>
      </c>
      <c r="F83" s="4" t="s">
        <v>80</v>
      </c>
      <c r="G83" s="16">
        <v>19368</v>
      </c>
      <c r="H83" s="16">
        <v>32564</v>
      </c>
      <c r="I83" s="16">
        <v>8118</v>
      </c>
      <c r="J83" s="16">
        <v>0</v>
      </c>
      <c r="K83" s="16">
        <v>3457</v>
      </c>
      <c r="L83" s="16">
        <v>0</v>
      </c>
      <c r="M83" s="13">
        <f t="shared" si="3"/>
        <v>63507</v>
      </c>
    </row>
    <row r="84" spans="1:13" s="13" customFormat="1" x14ac:dyDescent="0.2">
      <c r="A84" s="13" t="str">
        <f t="shared" si="4"/>
        <v>Løbende priser (1.000 kr.)</v>
      </c>
      <c r="B84" s="13" t="str">
        <f t="shared" si="4"/>
        <v>I alt (netto)</v>
      </c>
      <c r="C84" s="13" t="str">
        <f t="shared" si="4"/>
        <v>1 Driftskonti</v>
      </c>
      <c r="D84" s="18" t="str">
        <f t="shared" si="2"/>
        <v>2024</v>
      </c>
      <c r="E84" s="3">
        <v>746</v>
      </c>
      <c r="F84" s="4" t="s">
        <v>82</v>
      </c>
      <c r="G84" s="16">
        <v>97285</v>
      </c>
      <c r="H84" s="16">
        <v>286067</v>
      </c>
      <c r="I84" s="16">
        <v>73425</v>
      </c>
      <c r="J84" s="16">
        <v>5326</v>
      </c>
      <c r="K84" s="16">
        <v>17465</v>
      </c>
      <c r="L84" s="16">
        <v>3223</v>
      </c>
      <c r="M84" s="13">
        <f t="shared" si="3"/>
        <v>482791</v>
      </c>
    </row>
    <row r="85" spans="1:13" s="13" customFormat="1" x14ac:dyDescent="0.2">
      <c r="A85" s="13" t="str">
        <f t="shared" si="4"/>
        <v>Løbende priser (1.000 kr.)</v>
      </c>
      <c r="B85" s="13" t="str">
        <f t="shared" si="4"/>
        <v>I alt (netto)</v>
      </c>
      <c r="C85" s="13" t="str">
        <f t="shared" si="4"/>
        <v>1 Driftskonti</v>
      </c>
      <c r="D85" s="18" t="str">
        <f t="shared" si="2"/>
        <v>2024</v>
      </c>
      <c r="E85" s="3">
        <v>751</v>
      </c>
      <c r="F85" s="4" t="s">
        <v>84</v>
      </c>
      <c r="G85" s="16">
        <v>649230</v>
      </c>
      <c r="H85" s="16">
        <v>1356366</v>
      </c>
      <c r="I85" s="16">
        <v>298583</v>
      </c>
      <c r="J85" s="16">
        <v>126551</v>
      </c>
      <c r="K85" s="16">
        <v>78145</v>
      </c>
      <c r="L85" s="16">
        <v>6354</v>
      </c>
      <c r="M85" s="13">
        <f t="shared" si="3"/>
        <v>2515229</v>
      </c>
    </row>
    <row r="86" spans="1:13" s="13" customFormat="1" x14ac:dyDescent="0.2">
      <c r="A86" s="13" t="str">
        <f t="shared" si="4"/>
        <v>Løbende priser (1.000 kr.)</v>
      </c>
      <c r="B86" s="13" t="str">
        <f t="shared" si="4"/>
        <v>I alt (netto)</v>
      </c>
      <c r="C86" s="13" t="str">
        <f t="shared" si="4"/>
        <v>1 Driftskonti</v>
      </c>
      <c r="D86" s="18" t="str">
        <f t="shared" si="2"/>
        <v>2024</v>
      </c>
      <c r="E86" s="3">
        <v>756</v>
      </c>
      <c r="F86" s="4" t="s">
        <v>87</v>
      </c>
      <c r="G86" s="16">
        <v>104441</v>
      </c>
      <c r="H86" s="16">
        <v>193806</v>
      </c>
      <c r="I86" s="16">
        <v>38976</v>
      </c>
      <c r="J86" s="16">
        <v>33700</v>
      </c>
      <c r="K86" s="16">
        <v>20685</v>
      </c>
      <c r="L86" s="16">
        <v>1594</v>
      </c>
      <c r="M86" s="13">
        <f t="shared" si="3"/>
        <v>393202</v>
      </c>
    </row>
    <row r="87" spans="1:13" s="13" customFormat="1" x14ac:dyDescent="0.2">
      <c r="A87" s="13" t="str">
        <f t="shared" si="4"/>
        <v>Løbende priser (1.000 kr.)</v>
      </c>
      <c r="B87" s="13" t="str">
        <f t="shared" si="4"/>
        <v>I alt (netto)</v>
      </c>
      <c r="C87" s="13" t="str">
        <f t="shared" si="4"/>
        <v>1 Driftskonti</v>
      </c>
      <c r="D87" s="18" t="str">
        <f t="shared" si="2"/>
        <v>2024</v>
      </c>
      <c r="E87" s="3">
        <v>760</v>
      </c>
      <c r="F87" s="4" t="s">
        <v>89</v>
      </c>
      <c r="G87" s="16">
        <v>187721</v>
      </c>
      <c r="H87" s="16">
        <v>267230</v>
      </c>
      <c r="I87" s="16">
        <v>65985</v>
      </c>
      <c r="J87" s="16">
        <v>22494</v>
      </c>
      <c r="K87" s="16">
        <v>18781</v>
      </c>
      <c r="L87" s="16">
        <v>2979</v>
      </c>
      <c r="M87" s="13">
        <f t="shared" si="3"/>
        <v>565190</v>
      </c>
    </row>
    <row r="88" spans="1:13" s="13" customFormat="1" x14ac:dyDescent="0.2">
      <c r="A88" s="13" t="str">
        <f t="shared" si="4"/>
        <v>Løbende priser (1.000 kr.)</v>
      </c>
      <c r="B88" s="13" t="str">
        <f t="shared" si="4"/>
        <v>I alt (netto)</v>
      </c>
      <c r="C88" s="13" t="str">
        <f t="shared" si="4"/>
        <v>1 Driftskonti</v>
      </c>
      <c r="D88" s="18" t="str">
        <f t="shared" si="2"/>
        <v>2024</v>
      </c>
      <c r="E88" s="3">
        <v>766</v>
      </c>
      <c r="F88" s="4" t="s">
        <v>75</v>
      </c>
      <c r="G88" s="16">
        <v>86623</v>
      </c>
      <c r="H88" s="16">
        <v>197323</v>
      </c>
      <c r="I88" s="16">
        <v>89176</v>
      </c>
      <c r="J88" s="16">
        <v>18652</v>
      </c>
      <c r="K88" s="16">
        <v>15634</v>
      </c>
      <c r="L88" s="16">
        <v>1858</v>
      </c>
      <c r="M88" s="13">
        <f t="shared" si="3"/>
        <v>409266</v>
      </c>
    </row>
    <row r="89" spans="1:13" s="13" customFormat="1" x14ac:dyDescent="0.2">
      <c r="A89" s="13" t="str">
        <f t="shared" si="4"/>
        <v>Løbende priser (1.000 kr.)</v>
      </c>
      <c r="B89" s="13" t="str">
        <f t="shared" si="4"/>
        <v>I alt (netto)</v>
      </c>
      <c r="C89" s="13" t="str">
        <f t="shared" si="4"/>
        <v>1 Driftskonti</v>
      </c>
      <c r="D89" s="18" t="str">
        <f t="shared" si="2"/>
        <v>2024</v>
      </c>
      <c r="E89" s="3">
        <v>773</v>
      </c>
      <c r="F89" s="4" t="s">
        <v>99</v>
      </c>
      <c r="G89" s="16">
        <v>48706</v>
      </c>
      <c r="H89" s="16">
        <v>144980</v>
      </c>
      <c r="I89" s="16">
        <v>25708</v>
      </c>
      <c r="J89" s="16">
        <v>17833</v>
      </c>
      <c r="K89" s="16">
        <v>10640</v>
      </c>
      <c r="L89" s="16">
        <v>788</v>
      </c>
      <c r="M89" s="13">
        <f t="shared" si="3"/>
        <v>248655</v>
      </c>
    </row>
    <row r="90" spans="1:13" s="13" customFormat="1" x14ac:dyDescent="0.2">
      <c r="A90" s="13" t="str">
        <f t="shared" si="4"/>
        <v>Løbende priser (1.000 kr.)</v>
      </c>
      <c r="B90" s="13" t="str">
        <f t="shared" si="4"/>
        <v>I alt (netto)</v>
      </c>
      <c r="C90" s="13" t="str">
        <f t="shared" si="4"/>
        <v>1 Driftskonti</v>
      </c>
      <c r="D90" s="18" t="str">
        <f t="shared" si="2"/>
        <v>2024</v>
      </c>
      <c r="E90" s="3">
        <v>779</v>
      </c>
      <c r="F90" s="4" t="s">
        <v>90</v>
      </c>
      <c r="G90" s="16">
        <v>106365</v>
      </c>
      <c r="H90" s="16">
        <v>291341</v>
      </c>
      <c r="I90" s="16">
        <v>71531</v>
      </c>
      <c r="J90" s="16">
        <v>7030</v>
      </c>
      <c r="K90" s="16">
        <v>21150</v>
      </c>
      <c r="L90" s="16">
        <v>2346</v>
      </c>
      <c r="M90" s="13">
        <f t="shared" si="3"/>
        <v>499763</v>
      </c>
    </row>
    <row r="91" spans="1:13" s="13" customFormat="1" x14ac:dyDescent="0.2">
      <c r="A91" s="13" t="str">
        <f t="shared" si="4"/>
        <v>Løbende priser (1.000 kr.)</v>
      </c>
      <c r="B91" s="13" t="str">
        <f t="shared" si="4"/>
        <v>I alt (netto)</v>
      </c>
      <c r="C91" s="13" t="str">
        <f t="shared" si="4"/>
        <v>1 Driftskonti</v>
      </c>
      <c r="D91" s="18" t="str">
        <f t="shared" si="2"/>
        <v>2024</v>
      </c>
      <c r="E91" s="3">
        <v>787</v>
      </c>
      <c r="F91" s="4" t="s">
        <v>101</v>
      </c>
      <c r="G91" s="16">
        <v>128951</v>
      </c>
      <c r="H91" s="16">
        <v>246739</v>
      </c>
      <c r="I91" s="16">
        <v>51784</v>
      </c>
      <c r="J91" s="16">
        <v>41408</v>
      </c>
      <c r="K91" s="16">
        <v>19935</v>
      </c>
      <c r="L91" s="16">
        <v>2176</v>
      </c>
      <c r="M91" s="13">
        <f t="shared" si="3"/>
        <v>490993</v>
      </c>
    </row>
    <row r="92" spans="1:13" s="13" customFormat="1" x14ac:dyDescent="0.2">
      <c r="A92" s="13" t="str">
        <f t="shared" si="4"/>
        <v>Løbende priser (1.000 kr.)</v>
      </c>
      <c r="B92" s="13" t="str">
        <f t="shared" si="4"/>
        <v>I alt (netto)</v>
      </c>
      <c r="C92" s="13" t="str">
        <f t="shared" si="4"/>
        <v>1 Driftskonti</v>
      </c>
      <c r="D92" s="18" t="str">
        <f t="shared" si="2"/>
        <v>2024</v>
      </c>
      <c r="E92" s="3">
        <v>791</v>
      </c>
      <c r="F92" s="4" t="s">
        <v>92</v>
      </c>
      <c r="G92" s="16">
        <v>205620</v>
      </c>
      <c r="H92" s="16">
        <v>417956</v>
      </c>
      <c r="I92" s="16">
        <v>173215</v>
      </c>
      <c r="J92" s="16">
        <v>67454</v>
      </c>
      <c r="K92" s="16">
        <v>29826</v>
      </c>
      <c r="L92" s="16">
        <v>5820</v>
      </c>
      <c r="M92" s="13">
        <f t="shared" si="3"/>
        <v>899891</v>
      </c>
    </row>
    <row r="93" spans="1:13" s="13" customFormat="1" x14ac:dyDescent="0.2">
      <c r="A93" s="13" t="str">
        <f t="shared" si="4"/>
        <v>Løbende priser (1.000 kr.)</v>
      </c>
      <c r="B93" s="13" t="str">
        <f t="shared" si="4"/>
        <v>I alt (netto)</v>
      </c>
      <c r="C93" s="13" t="str">
        <f t="shared" si="4"/>
        <v>1 Driftskonti</v>
      </c>
      <c r="D93" s="18" t="str">
        <f t="shared" si="2"/>
        <v>2024</v>
      </c>
      <c r="E93" s="3">
        <v>810</v>
      </c>
      <c r="F93" s="4" t="s">
        <v>93</v>
      </c>
      <c r="G93" s="16">
        <v>85689</v>
      </c>
      <c r="H93" s="16">
        <v>208696</v>
      </c>
      <c r="I93" s="16">
        <v>42804</v>
      </c>
      <c r="J93" s="16">
        <v>10590</v>
      </c>
      <c r="K93" s="16">
        <v>14470</v>
      </c>
      <c r="L93" s="16">
        <v>1570</v>
      </c>
      <c r="M93" s="13">
        <f t="shared" si="3"/>
        <v>363819</v>
      </c>
    </row>
    <row r="94" spans="1:13" s="13" customFormat="1" x14ac:dyDescent="0.2">
      <c r="A94" s="13" t="str">
        <f t="shared" si="4"/>
        <v>Løbende priser (1.000 kr.)</v>
      </c>
      <c r="B94" s="13" t="str">
        <f t="shared" si="4"/>
        <v>I alt (netto)</v>
      </c>
      <c r="C94" s="13" t="str">
        <f t="shared" si="4"/>
        <v>1 Driftskonti</v>
      </c>
      <c r="D94" s="18" t="str">
        <f t="shared" si="2"/>
        <v>2024</v>
      </c>
      <c r="E94" s="3">
        <v>813</v>
      </c>
      <c r="F94" s="4" t="s">
        <v>94</v>
      </c>
      <c r="G94" s="16">
        <v>169153</v>
      </c>
      <c r="H94" s="16">
        <v>322351</v>
      </c>
      <c r="I94" s="16">
        <v>83174</v>
      </c>
      <c r="J94" s="16">
        <v>66785</v>
      </c>
      <c r="K94" s="16">
        <v>38579</v>
      </c>
      <c r="L94" s="16">
        <v>3666</v>
      </c>
      <c r="M94" s="13">
        <f t="shared" si="3"/>
        <v>683708</v>
      </c>
    </row>
    <row r="95" spans="1:13" s="13" customFormat="1" x14ac:dyDescent="0.2">
      <c r="A95" s="13" t="str">
        <f t="shared" si="4"/>
        <v>Løbende priser (1.000 kr.)</v>
      </c>
      <c r="B95" s="13" t="str">
        <f t="shared" si="4"/>
        <v>I alt (netto)</v>
      </c>
      <c r="C95" s="13" t="str">
        <f t="shared" si="4"/>
        <v>1 Driftskonti</v>
      </c>
      <c r="D95" s="18" t="str">
        <f t="shared" si="2"/>
        <v>2024</v>
      </c>
      <c r="E95" s="3">
        <v>820</v>
      </c>
      <c r="F95" s="4" t="s">
        <v>102</v>
      </c>
      <c r="G95" s="16">
        <v>110389</v>
      </c>
      <c r="H95" s="16">
        <v>217771</v>
      </c>
      <c r="I95" s="16">
        <v>55843</v>
      </c>
      <c r="J95" s="16">
        <v>11963</v>
      </c>
      <c r="K95" s="16">
        <v>15239</v>
      </c>
      <c r="L95" s="16">
        <v>1053</v>
      </c>
      <c r="M95" s="13">
        <f t="shared" si="3"/>
        <v>412258</v>
      </c>
    </row>
    <row r="96" spans="1:13" s="13" customFormat="1" x14ac:dyDescent="0.2">
      <c r="A96" s="13" t="str">
        <f t="shared" si="4"/>
        <v>Løbende priser (1.000 kr.)</v>
      </c>
      <c r="B96" s="13" t="str">
        <f t="shared" si="4"/>
        <v>I alt (netto)</v>
      </c>
      <c r="C96" s="13" t="str">
        <f t="shared" si="4"/>
        <v>1 Driftskonti</v>
      </c>
      <c r="D96" s="18" t="str">
        <f t="shared" si="2"/>
        <v>2024</v>
      </c>
      <c r="E96" s="3">
        <v>825</v>
      </c>
      <c r="F96" s="4" t="s">
        <v>97</v>
      </c>
      <c r="G96" s="16">
        <v>5223</v>
      </c>
      <c r="H96" s="16">
        <v>22740</v>
      </c>
      <c r="I96" s="16">
        <v>9754</v>
      </c>
      <c r="J96" s="16">
        <v>98</v>
      </c>
      <c r="K96" s="16">
        <v>1237</v>
      </c>
      <c r="L96" s="16">
        <v>133</v>
      </c>
      <c r="M96" s="13">
        <f t="shared" si="3"/>
        <v>39185</v>
      </c>
    </row>
    <row r="97" spans="1:13" s="13" customFormat="1" x14ac:dyDescent="0.2">
      <c r="A97" s="13" t="str">
        <f t="shared" si="4"/>
        <v>Løbende priser (1.000 kr.)</v>
      </c>
      <c r="B97" s="13" t="str">
        <f t="shared" si="4"/>
        <v>I alt (netto)</v>
      </c>
      <c r="C97" s="13" t="str">
        <f t="shared" si="4"/>
        <v>1 Driftskonti</v>
      </c>
      <c r="D97" s="18" t="str">
        <f t="shared" si="2"/>
        <v>2024</v>
      </c>
      <c r="E97" s="3">
        <v>840</v>
      </c>
      <c r="F97" s="4" t="s">
        <v>100</v>
      </c>
      <c r="G97" s="16">
        <v>66779</v>
      </c>
      <c r="H97" s="16">
        <v>139318</v>
      </c>
      <c r="I97" s="16">
        <v>28179</v>
      </c>
      <c r="J97" s="16">
        <v>25813</v>
      </c>
      <c r="K97" s="16">
        <v>15578</v>
      </c>
      <c r="L97" s="16">
        <v>1138</v>
      </c>
      <c r="M97" s="13">
        <f t="shared" si="3"/>
        <v>276805</v>
      </c>
    </row>
    <row r="98" spans="1:13" s="13" customFormat="1" x14ac:dyDescent="0.2">
      <c r="A98" s="13" t="str">
        <f t="shared" si="4"/>
        <v>Løbende priser (1.000 kr.)</v>
      </c>
      <c r="B98" s="13" t="str">
        <f t="shared" si="4"/>
        <v>I alt (netto)</v>
      </c>
      <c r="C98" s="13" t="str">
        <f t="shared" si="4"/>
        <v>1 Driftskonti</v>
      </c>
      <c r="D98" s="18" t="str">
        <f t="shared" si="2"/>
        <v>2024</v>
      </c>
      <c r="E98" s="3">
        <v>846</v>
      </c>
      <c r="F98" s="4" t="s">
        <v>98</v>
      </c>
      <c r="G98" s="16">
        <v>117363</v>
      </c>
      <c r="H98" s="16">
        <v>243635</v>
      </c>
      <c r="I98" s="16">
        <v>32917</v>
      </c>
      <c r="J98" s="16">
        <v>6307</v>
      </c>
      <c r="K98" s="16">
        <v>18568</v>
      </c>
      <c r="L98" s="16">
        <v>1380</v>
      </c>
      <c r="M98" s="13">
        <f t="shared" si="3"/>
        <v>420170</v>
      </c>
    </row>
    <row r="99" spans="1:13" s="13" customFormat="1" x14ac:dyDescent="0.2">
      <c r="A99" s="13" t="str">
        <f t="shared" si="4"/>
        <v>Løbende priser (1.000 kr.)</v>
      </c>
      <c r="B99" s="13" t="str">
        <f t="shared" si="4"/>
        <v>I alt (netto)</v>
      </c>
      <c r="C99" s="13" t="str">
        <f t="shared" si="4"/>
        <v>1 Driftskonti</v>
      </c>
      <c r="D99" s="18" t="str">
        <f t="shared" si="2"/>
        <v>2024</v>
      </c>
      <c r="E99" s="3">
        <v>849</v>
      </c>
      <c r="F99" s="4" t="s">
        <v>96</v>
      </c>
      <c r="G99" s="16">
        <v>177693</v>
      </c>
      <c r="H99" s="16">
        <v>140968</v>
      </c>
      <c r="I99" s="16">
        <v>32567</v>
      </c>
      <c r="J99" s="16">
        <v>23997</v>
      </c>
      <c r="K99" s="16">
        <v>12942</v>
      </c>
      <c r="L99" s="16">
        <v>2322</v>
      </c>
      <c r="M99" s="13">
        <f t="shared" si="3"/>
        <v>390489</v>
      </c>
    </row>
    <row r="100" spans="1:13" s="13" customFormat="1" x14ac:dyDescent="0.2">
      <c r="A100" s="13" t="str">
        <f t="shared" si="4"/>
        <v>Løbende priser (1.000 kr.)</v>
      </c>
      <c r="B100" s="13" t="str">
        <f t="shared" si="4"/>
        <v>I alt (netto)</v>
      </c>
      <c r="C100" s="13" t="str">
        <f t="shared" si="4"/>
        <v>1 Driftskonti</v>
      </c>
      <c r="D100" s="18" t="str">
        <f t="shared" si="2"/>
        <v>2024</v>
      </c>
      <c r="E100" s="3">
        <v>851</v>
      </c>
      <c r="F100" s="4" t="s">
        <v>103</v>
      </c>
      <c r="G100" s="16">
        <v>450457</v>
      </c>
      <c r="H100" s="16">
        <v>1083071</v>
      </c>
      <c r="I100" s="16">
        <v>267845</v>
      </c>
      <c r="J100" s="16">
        <v>127252</v>
      </c>
      <c r="K100" s="16">
        <v>86853</v>
      </c>
      <c r="L100" s="16">
        <v>6002</v>
      </c>
      <c r="M100" s="13">
        <f t="shared" si="3"/>
        <v>2021480</v>
      </c>
    </row>
    <row r="101" spans="1:13" s="13" customFormat="1" x14ac:dyDescent="0.2">
      <c r="A101" s="13" t="str">
        <f t="shared" si="4"/>
        <v>Løbende priser (1.000 kr.)</v>
      </c>
      <c r="B101" s="13" t="str">
        <f t="shared" si="4"/>
        <v>I alt (netto)</v>
      </c>
      <c r="C101" s="13" t="str">
        <f t="shared" si="4"/>
        <v>1 Driftskonti</v>
      </c>
      <c r="D101" s="18" t="str">
        <f t="shared" si="2"/>
        <v>2024</v>
      </c>
      <c r="E101" s="3">
        <v>860</v>
      </c>
      <c r="F101" s="4" t="s">
        <v>95</v>
      </c>
      <c r="G101" s="16">
        <v>171074</v>
      </c>
      <c r="H101" s="16">
        <v>365832</v>
      </c>
      <c r="I101" s="16">
        <v>91016</v>
      </c>
      <c r="J101" s="16">
        <v>21725</v>
      </c>
      <c r="K101" s="16">
        <v>24347</v>
      </c>
      <c r="L101" s="16">
        <v>3146</v>
      </c>
      <c r="M101" s="13">
        <f t="shared" si="3"/>
        <v>677140</v>
      </c>
    </row>
    <row r="102" spans="1:13" s="13" customFormat="1" x14ac:dyDescent="0.2">
      <c r="D102" s="18"/>
      <c r="E102" s="3"/>
      <c r="F102" s="4" t="s">
        <v>121</v>
      </c>
      <c r="G102" s="16">
        <f>SUM(G4:G101)</f>
        <v>15457739</v>
      </c>
      <c r="H102" s="16">
        <f t="shared" ref="H102:M102" si="5">SUM(H4:H101)</f>
        <v>27811561</v>
      </c>
      <c r="I102" s="16">
        <f t="shared" si="5"/>
        <v>6755513</v>
      </c>
      <c r="J102" s="16">
        <f t="shared" si="5"/>
        <v>3182370</v>
      </c>
      <c r="K102" s="16">
        <f t="shared" si="5"/>
        <v>2378017</v>
      </c>
      <c r="L102" s="16">
        <f t="shared" si="5"/>
        <v>223853</v>
      </c>
      <c r="M102" s="16">
        <f t="shared" si="5"/>
        <v>55809053</v>
      </c>
    </row>
    <row r="104" spans="1:13" s="13" customFormat="1" x14ac:dyDescent="0.2">
      <c r="D104" s="18"/>
      <c r="G104" s="15" t="s">
        <v>199</v>
      </c>
      <c r="H104" s="15" t="s">
        <v>200</v>
      </c>
      <c r="I104" s="15" t="s">
        <v>201</v>
      </c>
      <c r="J104" s="15" t="s">
        <v>202</v>
      </c>
      <c r="K104" s="15" t="s">
        <v>203</v>
      </c>
      <c r="L104" s="15" t="s">
        <v>204</v>
      </c>
      <c r="M104" s="15" t="s">
        <v>1</v>
      </c>
    </row>
    <row r="105" spans="1:13" s="13" customFormat="1" x14ac:dyDescent="0.2">
      <c r="A105" s="4" t="s">
        <v>278</v>
      </c>
      <c r="B105" s="4" t="s">
        <v>206</v>
      </c>
      <c r="C105" s="4" t="s">
        <v>207</v>
      </c>
      <c r="D105" s="39" t="s">
        <v>209</v>
      </c>
      <c r="E105" s="3">
        <v>101</v>
      </c>
      <c r="F105" s="4" t="s">
        <v>5</v>
      </c>
      <c r="G105" s="16">
        <f t="shared" ref="G105:M114" si="6">G4/1000</f>
        <v>946.31799999999998</v>
      </c>
      <c r="H105" s="16">
        <f t="shared" si="6"/>
        <v>2525.701</v>
      </c>
      <c r="I105" s="16">
        <f t="shared" si="6"/>
        <v>370.85399999999998</v>
      </c>
      <c r="J105" s="16">
        <f t="shared" si="6"/>
        <v>297.798</v>
      </c>
      <c r="K105" s="16">
        <f t="shared" si="6"/>
        <v>145.19200000000001</v>
      </c>
      <c r="L105" s="16">
        <f t="shared" si="6"/>
        <v>12.131</v>
      </c>
      <c r="M105" s="16">
        <f t="shared" si="6"/>
        <v>4297.9939999999997</v>
      </c>
    </row>
    <row r="106" spans="1:13" s="13" customFormat="1" x14ac:dyDescent="0.2">
      <c r="A106" s="13" t="str">
        <f>A105</f>
        <v>Løbende priser (mio. kr.)</v>
      </c>
      <c r="B106" s="13" t="str">
        <f>B105</f>
        <v>I alt (netto)</v>
      </c>
      <c r="C106" s="13" t="str">
        <f>C105</f>
        <v>1 Driftskonti</v>
      </c>
      <c r="D106" s="18" t="str">
        <f>D105</f>
        <v>2024</v>
      </c>
      <c r="E106" s="3">
        <v>147</v>
      </c>
      <c r="F106" s="4" t="s">
        <v>6</v>
      </c>
      <c r="G106" s="16">
        <f t="shared" si="6"/>
        <v>281.83199999999999</v>
      </c>
      <c r="H106" s="16">
        <f t="shared" si="6"/>
        <v>568.70500000000004</v>
      </c>
      <c r="I106" s="16">
        <f t="shared" si="6"/>
        <v>54.923999999999999</v>
      </c>
      <c r="J106" s="16">
        <f t="shared" si="6"/>
        <v>62.036999999999999</v>
      </c>
      <c r="K106" s="16">
        <f t="shared" si="6"/>
        <v>32.334000000000003</v>
      </c>
      <c r="L106" s="16">
        <f t="shared" si="6"/>
        <v>2.54</v>
      </c>
      <c r="M106" s="16">
        <f t="shared" si="6"/>
        <v>1002.372</v>
      </c>
    </row>
    <row r="107" spans="1:13" s="13" customFormat="1" x14ac:dyDescent="0.2">
      <c r="A107" s="13" t="str">
        <f t="shared" ref="A107:D170" si="7">A106</f>
        <v>Løbende priser (mio. kr.)</v>
      </c>
      <c r="B107" s="13" t="str">
        <f t="shared" si="7"/>
        <v>I alt (netto)</v>
      </c>
      <c r="C107" s="13" t="str">
        <f t="shared" si="7"/>
        <v>1 Driftskonti</v>
      </c>
      <c r="D107" s="18" t="str">
        <f t="shared" si="7"/>
        <v>2024</v>
      </c>
      <c r="E107" s="3">
        <v>151</v>
      </c>
      <c r="F107" s="4" t="s">
        <v>10</v>
      </c>
      <c r="G107" s="16">
        <f t="shared" si="6"/>
        <v>154.11099999999999</v>
      </c>
      <c r="H107" s="16">
        <f t="shared" si="6"/>
        <v>232.03</v>
      </c>
      <c r="I107" s="16">
        <f t="shared" si="6"/>
        <v>78.305000000000007</v>
      </c>
      <c r="J107" s="16">
        <f t="shared" si="6"/>
        <v>36.575000000000003</v>
      </c>
      <c r="K107" s="16">
        <f t="shared" si="6"/>
        <v>23.635999999999999</v>
      </c>
      <c r="L107" s="16">
        <f t="shared" si="6"/>
        <v>2.117</v>
      </c>
      <c r="M107" s="16">
        <f t="shared" si="6"/>
        <v>526.774</v>
      </c>
    </row>
    <row r="108" spans="1:13" s="13" customFormat="1" x14ac:dyDescent="0.2">
      <c r="A108" s="13" t="str">
        <f t="shared" si="7"/>
        <v>Løbende priser (mio. kr.)</v>
      </c>
      <c r="B108" s="13" t="str">
        <f t="shared" si="7"/>
        <v>I alt (netto)</v>
      </c>
      <c r="C108" s="13" t="str">
        <f t="shared" si="7"/>
        <v>1 Driftskonti</v>
      </c>
      <c r="D108" s="18" t="str">
        <f t="shared" si="7"/>
        <v>2024</v>
      </c>
      <c r="E108" s="3">
        <v>153</v>
      </c>
      <c r="F108" s="4" t="s">
        <v>11</v>
      </c>
      <c r="G108" s="16">
        <f t="shared" si="6"/>
        <v>126.129</v>
      </c>
      <c r="H108" s="16">
        <f t="shared" si="6"/>
        <v>165.08</v>
      </c>
      <c r="I108" s="16">
        <f t="shared" si="6"/>
        <v>70.515000000000001</v>
      </c>
      <c r="J108" s="16">
        <f t="shared" si="6"/>
        <v>51.268999999999998</v>
      </c>
      <c r="K108" s="16">
        <f t="shared" si="6"/>
        <v>16.157</v>
      </c>
      <c r="L108" s="16">
        <f t="shared" si="6"/>
        <v>1.425</v>
      </c>
      <c r="M108" s="16">
        <f t="shared" si="6"/>
        <v>430.57499999999999</v>
      </c>
    </row>
    <row r="109" spans="1:13" s="13" customFormat="1" x14ac:dyDescent="0.2">
      <c r="A109" s="13" t="str">
        <f t="shared" si="7"/>
        <v>Løbende priser (mio. kr.)</v>
      </c>
      <c r="B109" s="13" t="str">
        <f t="shared" si="7"/>
        <v>I alt (netto)</v>
      </c>
      <c r="C109" s="13" t="str">
        <f t="shared" si="7"/>
        <v>1 Driftskonti</v>
      </c>
      <c r="D109" s="18" t="str">
        <f t="shared" si="7"/>
        <v>2024</v>
      </c>
      <c r="E109" s="3">
        <v>155</v>
      </c>
      <c r="F109" s="4" t="s">
        <v>7</v>
      </c>
      <c r="G109" s="16">
        <f t="shared" si="6"/>
        <v>64.489999999999995</v>
      </c>
      <c r="H109" s="16">
        <f t="shared" si="6"/>
        <v>62.831000000000003</v>
      </c>
      <c r="I109" s="16">
        <f t="shared" si="6"/>
        <v>13.776</v>
      </c>
      <c r="J109" s="16">
        <f t="shared" si="6"/>
        <v>15.244999999999999</v>
      </c>
      <c r="K109" s="16">
        <f t="shared" si="6"/>
        <v>13.672000000000001</v>
      </c>
      <c r="L109" s="16">
        <f t="shared" si="6"/>
        <v>0.76600000000000001</v>
      </c>
      <c r="M109" s="16">
        <f t="shared" si="6"/>
        <v>170.78</v>
      </c>
    </row>
    <row r="110" spans="1:13" s="13" customFormat="1" x14ac:dyDescent="0.2">
      <c r="A110" s="13" t="str">
        <f t="shared" si="7"/>
        <v>Løbende priser (mio. kr.)</v>
      </c>
      <c r="B110" s="13" t="str">
        <f t="shared" si="7"/>
        <v>I alt (netto)</v>
      </c>
      <c r="C110" s="13" t="str">
        <f t="shared" si="7"/>
        <v>1 Driftskonti</v>
      </c>
      <c r="D110" s="18" t="str">
        <f t="shared" si="7"/>
        <v>2024</v>
      </c>
      <c r="E110" s="3">
        <v>157</v>
      </c>
      <c r="F110" s="4" t="s">
        <v>12</v>
      </c>
      <c r="G110" s="16">
        <f t="shared" si="6"/>
        <v>171.22200000000001</v>
      </c>
      <c r="H110" s="16">
        <f t="shared" si="6"/>
        <v>498.07400000000001</v>
      </c>
      <c r="I110" s="16">
        <f t="shared" si="6"/>
        <v>65.905000000000001</v>
      </c>
      <c r="J110" s="16">
        <f t="shared" si="6"/>
        <v>146.91300000000001</v>
      </c>
      <c r="K110" s="16">
        <f t="shared" si="6"/>
        <v>29.7</v>
      </c>
      <c r="L110" s="16">
        <f t="shared" si="6"/>
        <v>1.681</v>
      </c>
      <c r="M110" s="16">
        <f t="shared" si="6"/>
        <v>913.495</v>
      </c>
    </row>
    <row r="111" spans="1:13" s="13" customFormat="1" x14ac:dyDescent="0.2">
      <c r="A111" s="13" t="str">
        <f t="shared" si="7"/>
        <v>Løbende priser (mio. kr.)</v>
      </c>
      <c r="B111" s="13" t="str">
        <f t="shared" si="7"/>
        <v>I alt (netto)</v>
      </c>
      <c r="C111" s="13" t="str">
        <f t="shared" si="7"/>
        <v>1 Driftskonti</v>
      </c>
      <c r="D111" s="18" t="str">
        <f t="shared" si="7"/>
        <v>2024</v>
      </c>
      <c r="E111" s="3">
        <v>159</v>
      </c>
      <c r="F111" s="4" t="s">
        <v>13</v>
      </c>
      <c r="G111" s="16">
        <f t="shared" si="6"/>
        <v>207.61500000000001</v>
      </c>
      <c r="H111" s="16">
        <f t="shared" si="6"/>
        <v>344.03100000000001</v>
      </c>
      <c r="I111" s="16">
        <f t="shared" si="6"/>
        <v>55.573999999999998</v>
      </c>
      <c r="J111" s="16">
        <f t="shared" si="6"/>
        <v>45.182000000000002</v>
      </c>
      <c r="K111" s="16">
        <f t="shared" si="6"/>
        <v>30.619</v>
      </c>
      <c r="L111" s="16">
        <f t="shared" si="6"/>
        <v>2.1560000000000001</v>
      </c>
      <c r="M111" s="16">
        <f t="shared" si="6"/>
        <v>685.17700000000002</v>
      </c>
    </row>
    <row r="112" spans="1:13" s="13" customFormat="1" x14ac:dyDescent="0.2">
      <c r="A112" s="13" t="str">
        <f t="shared" si="7"/>
        <v>Løbende priser (mio. kr.)</v>
      </c>
      <c r="B112" s="13" t="str">
        <f t="shared" si="7"/>
        <v>I alt (netto)</v>
      </c>
      <c r="C112" s="13" t="str">
        <f t="shared" si="7"/>
        <v>1 Driftskonti</v>
      </c>
      <c r="D112" s="18" t="str">
        <f t="shared" si="7"/>
        <v>2024</v>
      </c>
      <c r="E112" s="3">
        <v>161</v>
      </c>
      <c r="F112" s="4" t="s">
        <v>14</v>
      </c>
      <c r="G112" s="16">
        <f t="shared" si="6"/>
        <v>71.316999999999993</v>
      </c>
      <c r="H112" s="16">
        <f t="shared" si="6"/>
        <v>117.247</v>
      </c>
      <c r="I112" s="16">
        <f t="shared" si="6"/>
        <v>22.901</v>
      </c>
      <c r="J112" s="16">
        <f t="shared" si="6"/>
        <v>16.939</v>
      </c>
      <c r="K112" s="16">
        <f t="shared" si="6"/>
        <v>13.06</v>
      </c>
      <c r="L112" s="16">
        <f t="shared" si="6"/>
        <v>0.48499999999999999</v>
      </c>
      <c r="M112" s="16">
        <f t="shared" si="6"/>
        <v>241.94900000000001</v>
      </c>
    </row>
    <row r="113" spans="1:13" s="13" customFormat="1" x14ac:dyDescent="0.2">
      <c r="A113" s="13" t="str">
        <f t="shared" si="7"/>
        <v>Løbende priser (mio. kr.)</v>
      </c>
      <c r="B113" s="13" t="str">
        <f t="shared" si="7"/>
        <v>I alt (netto)</v>
      </c>
      <c r="C113" s="13" t="str">
        <f t="shared" si="7"/>
        <v>1 Driftskonti</v>
      </c>
      <c r="D113" s="18" t="str">
        <f t="shared" si="7"/>
        <v>2024</v>
      </c>
      <c r="E113" s="3">
        <v>163</v>
      </c>
      <c r="F113" s="4" t="s">
        <v>15</v>
      </c>
      <c r="G113" s="16">
        <f t="shared" si="6"/>
        <v>75.811000000000007</v>
      </c>
      <c r="H113" s="16">
        <f t="shared" si="6"/>
        <v>158.45400000000001</v>
      </c>
      <c r="I113" s="16">
        <f t="shared" si="6"/>
        <v>35.686</v>
      </c>
      <c r="J113" s="16">
        <f t="shared" si="6"/>
        <v>12.141999999999999</v>
      </c>
      <c r="K113" s="16">
        <f t="shared" si="6"/>
        <v>17.850000000000001</v>
      </c>
      <c r="L113" s="16">
        <f t="shared" si="6"/>
        <v>0.97599999999999998</v>
      </c>
      <c r="M113" s="16">
        <f t="shared" si="6"/>
        <v>300.91899999999998</v>
      </c>
    </row>
    <row r="114" spans="1:13" s="13" customFormat="1" x14ac:dyDescent="0.2">
      <c r="A114" s="13" t="str">
        <f t="shared" si="7"/>
        <v>Løbende priser (mio. kr.)</v>
      </c>
      <c r="B114" s="13" t="str">
        <f t="shared" si="7"/>
        <v>I alt (netto)</v>
      </c>
      <c r="C114" s="13" t="str">
        <f t="shared" si="7"/>
        <v>1 Driftskonti</v>
      </c>
      <c r="D114" s="18" t="str">
        <f t="shared" si="7"/>
        <v>2024</v>
      </c>
      <c r="E114" s="3">
        <v>165</v>
      </c>
      <c r="F114" s="4" t="s">
        <v>9</v>
      </c>
      <c r="G114" s="16">
        <f t="shared" si="6"/>
        <v>50.878999999999998</v>
      </c>
      <c r="H114" s="16">
        <f t="shared" si="6"/>
        <v>158.875</v>
      </c>
      <c r="I114" s="16">
        <f t="shared" si="6"/>
        <v>59.694000000000003</v>
      </c>
      <c r="J114" s="16">
        <f t="shared" si="6"/>
        <v>16.103999999999999</v>
      </c>
      <c r="K114" s="16">
        <f t="shared" si="6"/>
        <v>15.704000000000001</v>
      </c>
      <c r="L114" s="16">
        <f t="shared" si="6"/>
        <v>0.71299999999999997</v>
      </c>
      <c r="M114" s="16">
        <f t="shared" si="6"/>
        <v>301.96899999999999</v>
      </c>
    </row>
    <row r="115" spans="1:13" s="13" customFormat="1" x14ac:dyDescent="0.2">
      <c r="A115" s="13" t="str">
        <f t="shared" si="7"/>
        <v>Løbende priser (mio. kr.)</v>
      </c>
      <c r="B115" s="13" t="str">
        <f t="shared" si="7"/>
        <v>I alt (netto)</v>
      </c>
      <c r="C115" s="13" t="str">
        <f t="shared" si="7"/>
        <v>1 Driftskonti</v>
      </c>
      <c r="D115" s="18" t="str">
        <f t="shared" si="7"/>
        <v>2024</v>
      </c>
      <c r="E115" s="3">
        <v>167</v>
      </c>
      <c r="F115" s="4" t="s">
        <v>16</v>
      </c>
      <c r="G115" s="16">
        <f t="shared" ref="G115:M124" si="8">G14/1000</f>
        <v>207.60300000000001</v>
      </c>
      <c r="H115" s="16">
        <f t="shared" si="8"/>
        <v>262.44299999999998</v>
      </c>
      <c r="I115" s="16">
        <f t="shared" si="8"/>
        <v>64.12</v>
      </c>
      <c r="J115" s="16">
        <f t="shared" si="8"/>
        <v>11.247</v>
      </c>
      <c r="K115" s="16">
        <f t="shared" si="8"/>
        <v>22.068999999999999</v>
      </c>
      <c r="L115" s="16">
        <f t="shared" si="8"/>
        <v>1.5009999999999999</v>
      </c>
      <c r="M115" s="16">
        <f t="shared" si="8"/>
        <v>568.98299999999995</v>
      </c>
    </row>
    <row r="116" spans="1:13" s="13" customFormat="1" x14ac:dyDescent="0.2">
      <c r="A116" s="13" t="str">
        <f t="shared" si="7"/>
        <v>Løbende priser (mio. kr.)</v>
      </c>
      <c r="B116" s="13" t="str">
        <f t="shared" si="7"/>
        <v>I alt (netto)</v>
      </c>
      <c r="C116" s="13" t="str">
        <f t="shared" si="7"/>
        <v>1 Driftskonti</v>
      </c>
      <c r="D116" s="18" t="str">
        <f t="shared" si="7"/>
        <v>2024</v>
      </c>
      <c r="E116" s="3">
        <v>169</v>
      </c>
      <c r="F116" s="4" t="s">
        <v>17</v>
      </c>
      <c r="G116" s="16">
        <f t="shared" si="8"/>
        <v>138.91999999999999</v>
      </c>
      <c r="H116" s="16">
        <f t="shared" si="8"/>
        <v>204.41499999999999</v>
      </c>
      <c r="I116" s="16">
        <f t="shared" si="8"/>
        <v>44.615000000000002</v>
      </c>
      <c r="J116" s="16">
        <f t="shared" si="8"/>
        <v>25.608000000000001</v>
      </c>
      <c r="K116" s="16">
        <f t="shared" si="8"/>
        <v>23.603999999999999</v>
      </c>
      <c r="L116" s="16">
        <f t="shared" si="8"/>
        <v>2.359</v>
      </c>
      <c r="M116" s="16">
        <f t="shared" si="8"/>
        <v>439.52100000000002</v>
      </c>
    </row>
    <row r="117" spans="1:13" s="13" customFormat="1" x14ac:dyDescent="0.2">
      <c r="A117" s="13" t="str">
        <f t="shared" si="7"/>
        <v>Løbende priser (mio. kr.)</v>
      </c>
      <c r="B117" s="13" t="str">
        <f t="shared" si="7"/>
        <v>I alt (netto)</v>
      </c>
      <c r="C117" s="13" t="str">
        <f t="shared" si="7"/>
        <v>1 Driftskonti</v>
      </c>
      <c r="D117" s="18" t="str">
        <f t="shared" si="7"/>
        <v>2024</v>
      </c>
      <c r="E117" s="3">
        <v>173</v>
      </c>
      <c r="F117" s="4" t="s">
        <v>19</v>
      </c>
      <c r="G117" s="16">
        <f t="shared" si="8"/>
        <v>136.51</v>
      </c>
      <c r="H117" s="16">
        <f t="shared" si="8"/>
        <v>342.84</v>
      </c>
      <c r="I117" s="16">
        <f t="shared" si="8"/>
        <v>68.846000000000004</v>
      </c>
      <c r="J117" s="16">
        <f t="shared" si="8"/>
        <v>55.548000000000002</v>
      </c>
      <c r="K117" s="16">
        <f t="shared" si="8"/>
        <v>4.7229999999999999</v>
      </c>
      <c r="L117" s="16">
        <f t="shared" si="8"/>
        <v>1.1739999999999999</v>
      </c>
      <c r="M117" s="16">
        <f t="shared" si="8"/>
        <v>609.64099999999996</v>
      </c>
    </row>
    <row r="118" spans="1:13" s="13" customFormat="1" x14ac:dyDescent="0.2">
      <c r="A118" s="13" t="str">
        <f t="shared" si="7"/>
        <v>Løbende priser (mio. kr.)</v>
      </c>
      <c r="B118" s="13" t="str">
        <f t="shared" si="7"/>
        <v>I alt (netto)</v>
      </c>
      <c r="C118" s="13" t="str">
        <f t="shared" si="7"/>
        <v>1 Driftskonti</v>
      </c>
      <c r="D118" s="18" t="str">
        <f t="shared" si="7"/>
        <v>2024</v>
      </c>
      <c r="E118" s="3">
        <v>175</v>
      </c>
      <c r="F118" s="4" t="s">
        <v>20</v>
      </c>
      <c r="G118" s="16">
        <f t="shared" si="8"/>
        <v>160.12</v>
      </c>
      <c r="H118" s="16">
        <f t="shared" si="8"/>
        <v>213.30500000000001</v>
      </c>
      <c r="I118" s="16">
        <f t="shared" si="8"/>
        <v>42.015999999999998</v>
      </c>
      <c r="J118" s="16">
        <f t="shared" si="8"/>
        <v>41.905999999999999</v>
      </c>
      <c r="K118" s="16">
        <f t="shared" si="8"/>
        <v>16.222000000000001</v>
      </c>
      <c r="L118" s="16">
        <f t="shared" si="8"/>
        <v>2.8969999999999998</v>
      </c>
      <c r="M118" s="16">
        <f t="shared" si="8"/>
        <v>476.46600000000001</v>
      </c>
    </row>
    <row r="119" spans="1:13" s="13" customFormat="1" x14ac:dyDescent="0.2">
      <c r="A119" s="13" t="str">
        <f t="shared" si="7"/>
        <v>Løbende priser (mio. kr.)</v>
      </c>
      <c r="B119" s="13" t="str">
        <f t="shared" si="7"/>
        <v>I alt (netto)</v>
      </c>
      <c r="C119" s="13" t="str">
        <f t="shared" si="7"/>
        <v>1 Driftskonti</v>
      </c>
      <c r="D119" s="18" t="str">
        <f t="shared" si="7"/>
        <v>2024</v>
      </c>
      <c r="E119" s="3">
        <v>183</v>
      </c>
      <c r="F119" s="4" t="s">
        <v>18</v>
      </c>
      <c r="G119" s="16">
        <f t="shared" si="8"/>
        <v>53.323</v>
      </c>
      <c r="H119" s="16">
        <f t="shared" si="8"/>
        <v>98.799000000000007</v>
      </c>
      <c r="I119" s="16">
        <f t="shared" si="8"/>
        <v>18.498999999999999</v>
      </c>
      <c r="J119" s="16">
        <f t="shared" si="8"/>
        <v>24.914000000000001</v>
      </c>
      <c r="K119" s="16">
        <f t="shared" si="8"/>
        <v>8.5419999999999998</v>
      </c>
      <c r="L119" s="16">
        <f t="shared" si="8"/>
        <v>0.78200000000000003</v>
      </c>
      <c r="M119" s="16">
        <f t="shared" si="8"/>
        <v>204.85900000000001</v>
      </c>
    </row>
    <row r="120" spans="1:13" s="13" customFormat="1" x14ac:dyDescent="0.2">
      <c r="A120" s="13" t="str">
        <f t="shared" si="7"/>
        <v>Løbende priser (mio. kr.)</v>
      </c>
      <c r="B120" s="13" t="str">
        <f t="shared" si="7"/>
        <v>I alt (netto)</v>
      </c>
      <c r="C120" s="13" t="str">
        <f t="shared" si="7"/>
        <v>1 Driftskonti</v>
      </c>
      <c r="D120" s="18" t="str">
        <f t="shared" si="7"/>
        <v>2024</v>
      </c>
      <c r="E120" s="3">
        <v>185</v>
      </c>
      <c r="F120" s="4" t="s">
        <v>8</v>
      </c>
      <c r="G120" s="16">
        <f t="shared" si="8"/>
        <v>114.474</v>
      </c>
      <c r="H120" s="16">
        <f t="shared" si="8"/>
        <v>224.67099999999999</v>
      </c>
      <c r="I120" s="16">
        <f t="shared" si="8"/>
        <v>47.771000000000001</v>
      </c>
      <c r="J120" s="16">
        <f t="shared" si="8"/>
        <v>17.404</v>
      </c>
      <c r="K120" s="16">
        <f t="shared" si="8"/>
        <v>11.395</v>
      </c>
      <c r="L120" s="16">
        <f t="shared" si="8"/>
        <v>2.133</v>
      </c>
      <c r="M120" s="16">
        <f t="shared" si="8"/>
        <v>417.84800000000001</v>
      </c>
    </row>
    <row r="121" spans="1:13" s="13" customFormat="1" x14ac:dyDescent="0.2">
      <c r="A121" s="13" t="str">
        <f t="shared" si="7"/>
        <v>Løbende priser (mio. kr.)</v>
      </c>
      <c r="B121" s="13" t="str">
        <f t="shared" si="7"/>
        <v>I alt (netto)</v>
      </c>
      <c r="C121" s="13" t="str">
        <f t="shared" si="7"/>
        <v>1 Driftskonti</v>
      </c>
      <c r="D121" s="18" t="str">
        <f t="shared" si="7"/>
        <v>2024</v>
      </c>
      <c r="E121" s="3">
        <v>187</v>
      </c>
      <c r="F121" s="4" t="s">
        <v>21</v>
      </c>
      <c r="G121" s="16">
        <f t="shared" si="8"/>
        <v>57.097000000000001</v>
      </c>
      <c r="H121" s="16">
        <f t="shared" si="8"/>
        <v>64.701999999999998</v>
      </c>
      <c r="I121" s="16">
        <f t="shared" si="8"/>
        <v>23.407</v>
      </c>
      <c r="J121" s="16">
        <f t="shared" si="8"/>
        <v>4.4850000000000003</v>
      </c>
      <c r="K121" s="16">
        <f t="shared" si="8"/>
        <v>7.0460000000000003</v>
      </c>
      <c r="L121" s="16">
        <f t="shared" si="8"/>
        <v>0.66</v>
      </c>
      <c r="M121" s="16">
        <f t="shared" si="8"/>
        <v>157.39699999999999</v>
      </c>
    </row>
    <row r="122" spans="1:13" s="13" customFormat="1" x14ac:dyDescent="0.2">
      <c r="A122" s="13" t="str">
        <f t="shared" si="7"/>
        <v>Løbende priser (mio. kr.)</v>
      </c>
      <c r="B122" s="13" t="str">
        <f t="shared" si="7"/>
        <v>I alt (netto)</v>
      </c>
      <c r="C122" s="13" t="str">
        <f t="shared" si="7"/>
        <v>1 Driftskonti</v>
      </c>
      <c r="D122" s="18" t="str">
        <f t="shared" si="7"/>
        <v>2024</v>
      </c>
      <c r="E122" s="3">
        <v>190</v>
      </c>
      <c r="F122" s="4" t="s">
        <v>26</v>
      </c>
      <c r="G122" s="16">
        <f t="shared" si="8"/>
        <v>137.929</v>
      </c>
      <c r="H122" s="16">
        <f t="shared" si="8"/>
        <v>203.26499999999999</v>
      </c>
      <c r="I122" s="16">
        <f t="shared" si="8"/>
        <v>41.095999999999997</v>
      </c>
      <c r="J122" s="16">
        <f t="shared" si="8"/>
        <v>10.657999999999999</v>
      </c>
      <c r="K122" s="16">
        <f t="shared" si="8"/>
        <v>11.803000000000001</v>
      </c>
      <c r="L122" s="16">
        <f t="shared" si="8"/>
        <v>0.99199999999999999</v>
      </c>
      <c r="M122" s="16">
        <f t="shared" si="8"/>
        <v>405.74299999999999</v>
      </c>
    </row>
    <row r="123" spans="1:13" s="13" customFormat="1" x14ac:dyDescent="0.2">
      <c r="A123" s="13" t="str">
        <f t="shared" si="7"/>
        <v>Løbende priser (mio. kr.)</v>
      </c>
      <c r="B123" s="13" t="str">
        <f t="shared" si="7"/>
        <v>I alt (netto)</v>
      </c>
      <c r="C123" s="13" t="str">
        <f t="shared" si="7"/>
        <v>1 Driftskonti</v>
      </c>
      <c r="D123" s="18" t="str">
        <f t="shared" si="7"/>
        <v>2024</v>
      </c>
      <c r="E123" s="3">
        <v>201</v>
      </c>
      <c r="F123" s="4" t="s">
        <v>22</v>
      </c>
      <c r="G123" s="16">
        <f t="shared" si="8"/>
        <v>46.883000000000003</v>
      </c>
      <c r="H123" s="16">
        <f t="shared" si="8"/>
        <v>128.00899999999999</v>
      </c>
      <c r="I123" s="16">
        <f t="shared" si="8"/>
        <v>30.062000000000001</v>
      </c>
      <c r="J123" s="16">
        <f t="shared" si="8"/>
        <v>23.263999999999999</v>
      </c>
      <c r="K123" s="16">
        <f t="shared" si="8"/>
        <v>4.3120000000000003</v>
      </c>
      <c r="L123" s="16">
        <f t="shared" si="8"/>
        <v>0.51100000000000001</v>
      </c>
      <c r="M123" s="16">
        <f t="shared" si="8"/>
        <v>233.041</v>
      </c>
    </row>
    <row r="124" spans="1:13" s="13" customFormat="1" x14ac:dyDescent="0.2">
      <c r="A124" s="13" t="str">
        <f t="shared" si="7"/>
        <v>Løbende priser (mio. kr.)</v>
      </c>
      <c r="B124" s="13" t="str">
        <f t="shared" si="7"/>
        <v>I alt (netto)</v>
      </c>
      <c r="C124" s="13" t="str">
        <f t="shared" si="7"/>
        <v>1 Driftskonti</v>
      </c>
      <c r="D124" s="18" t="str">
        <f t="shared" si="7"/>
        <v>2024</v>
      </c>
      <c r="E124" s="3">
        <v>210</v>
      </c>
      <c r="F124" s="4" t="s">
        <v>24</v>
      </c>
      <c r="G124" s="16">
        <f t="shared" si="8"/>
        <v>165.46899999999999</v>
      </c>
      <c r="H124" s="16">
        <f t="shared" si="8"/>
        <v>247.51400000000001</v>
      </c>
      <c r="I124" s="16">
        <f t="shared" si="8"/>
        <v>29.356000000000002</v>
      </c>
      <c r="J124" s="16">
        <f t="shared" si="8"/>
        <v>12.063000000000001</v>
      </c>
      <c r="K124" s="16">
        <f t="shared" si="8"/>
        <v>9.6809999999999992</v>
      </c>
      <c r="L124" s="16">
        <f t="shared" si="8"/>
        <v>1.663</v>
      </c>
      <c r="M124" s="16">
        <f t="shared" si="8"/>
        <v>465.74599999999998</v>
      </c>
    </row>
    <row r="125" spans="1:13" s="13" customFormat="1" x14ac:dyDescent="0.2">
      <c r="A125" s="13" t="str">
        <f t="shared" si="7"/>
        <v>Løbende priser (mio. kr.)</v>
      </c>
      <c r="B125" s="13" t="str">
        <f t="shared" si="7"/>
        <v>I alt (netto)</v>
      </c>
      <c r="C125" s="13" t="str">
        <f t="shared" si="7"/>
        <v>1 Driftskonti</v>
      </c>
      <c r="D125" s="18" t="str">
        <f t="shared" si="7"/>
        <v>2024</v>
      </c>
      <c r="E125" s="3">
        <v>217</v>
      </c>
      <c r="F125" s="4" t="s">
        <v>29</v>
      </c>
      <c r="G125" s="16">
        <f t="shared" ref="G125:M134" si="9">G24/1000</f>
        <v>333.51299999999998</v>
      </c>
      <c r="H125" s="16">
        <f t="shared" si="9"/>
        <v>363.51400000000001</v>
      </c>
      <c r="I125" s="16">
        <f t="shared" si="9"/>
        <v>31.728999999999999</v>
      </c>
      <c r="J125" s="16">
        <f t="shared" si="9"/>
        <v>24.247</v>
      </c>
      <c r="K125" s="16">
        <f t="shared" si="9"/>
        <v>29.809000000000001</v>
      </c>
      <c r="L125" s="16">
        <f t="shared" si="9"/>
        <v>2.1230000000000002</v>
      </c>
      <c r="M125" s="16">
        <f t="shared" si="9"/>
        <v>784.93499999999995</v>
      </c>
    </row>
    <row r="126" spans="1:13" s="13" customFormat="1" x14ac:dyDescent="0.2">
      <c r="A126" s="13" t="str">
        <f t="shared" si="7"/>
        <v>Løbende priser (mio. kr.)</v>
      </c>
      <c r="B126" s="13" t="str">
        <f t="shared" si="7"/>
        <v>I alt (netto)</v>
      </c>
      <c r="C126" s="13" t="str">
        <f t="shared" si="7"/>
        <v>1 Driftskonti</v>
      </c>
      <c r="D126" s="18" t="str">
        <f t="shared" si="7"/>
        <v>2024</v>
      </c>
      <c r="E126" s="3">
        <v>219</v>
      </c>
      <c r="F126" s="4" t="s">
        <v>30</v>
      </c>
      <c r="G126" s="16">
        <f t="shared" si="9"/>
        <v>78.081000000000003</v>
      </c>
      <c r="H126" s="16">
        <f t="shared" si="9"/>
        <v>249.65100000000001</v>
      </c>
      <c r="I126" s="16">
        <f t="shared" si="9"/>
        <v>74.89</v>
      </c>
      <c r="J126" s="16">
        <f t="shared" si="9"/>
        <v>49.954000000000001</v>
      </c>
      <c r="K126" s="16">
        <f t="shared" si="9"/>
        <v>18.471</v>
      </c>
      <c r="L126" s="16">
        <f t="shared" si="9"/>
        <v>1.1140000000000001</v>
      </c>
      <c r="M126" s="16">
        <f t="shared" si="9"/>
        <v>472.161</v>
      </c>
    </row>
    <row r="127" spans="1:13" s="13" customFormat="1" x14ac:dyDescent="0.2">
      <c r="A127" s="13" t="str">
        <f t="shared" si="7"/>
        <v>Løbende priser (mio. kr.)</v>
      </c>
      <c r="B127" s="13" t="str">
        <f t="shared" si="7"/>
        <v>I alt (netto)</v>
      </c>
      <c r="C127" s="13" t="str">
        <f t="shared" si="7"/>
        <v>1 Driftskonti</v>
      </c>
      <c r="D127" s="18" t="str">
        <f t="shared" si="7"/>
        <v>2024</v>
      </c>
      <c r="E127" s="3">
        <v>223</v>
      </c>
      <c r="F127" s="4" t="s">
        <v>31</v>
      </c>
      <c r="G127" s="16">
        <f t="shared" si="9"/>
        <v>95.251999999999995</v>
      </c>
      <c r="H127" s="16">
        <f t="shared" si="9"/>
        <v>171.29300000000001</v>
      </c>
      <c r="I127" s="16">
        <f t="shared" si="9"/>
        <v>14.266</v>
      </c>
      <c r="J127" s="16">
        <f t="shared" si="9"/>
        <v>18.254000000000001</v>
      </c>
      <c r="K127" s="16">
        <f t="shared" si="9"/>
        <v>15.935</v>
      </c>
      <c r="L127" s="16">
        <f t="shared" si="9"/>
        <v>0.78</v>
      </c>
      <c r="M127" s="16">
        <f t="shared" si="9"/>
        <v>315.77999999999997</v>
      </c>
    </row>
    <row r="128" spans="1:13" s="13" customFormat="1" x14ac:dyDescent="0.2">
      <c r="A128" s="13" t="str">
        <f t="shared" si="7"/>
        <v>Løbende priser (mio. kr.)</v>
      </c>
      <c r="B128" s="13" t="str">
        <f t="shared" si="7"/>
        <v>I alt (netto)</v>
      </c>
      <c r="C128" s="13" t="str">
        <f t="shared" si="7"/>
        <v>1 Driftskonti</v>
      </c>
      <c r="D128" s="18" t="str">
        <f t="shared" si="7"/>
        <v>2024</v>
      </c>
      <c r="E128" s="3">
        <v>230</v>
      </c>
      <c r="F128" s="4" t="s">
        <v>32</v>
      </c>
      <c r="G128" s="16">
        <f t="shared" si="9"/>
        <v>187.893</v>
      </c>
      <c r="H128" s="16">
        <f t="shared" si="9"/>
        <v>345.43700000000001</v>
      </c>
      <c r="I128" s="16">
        <f t="shared" si="9"/>
        <v>64.263000000000005</v>
      </c>
      <c r="J128" s="16">
        <f t="shared" si="9"/>
        <v>76.06</v>
      </c>
      <c r="K128" s="16">
        <f t="shared" si="9"/>
        <v>25.893000000000001</v>
      </c>
      <c r="L128" s="16">
        <f t="shared" si="9"/>
        <v>1.883</v>
      </c>
      <c r="M128" s="16">
        <f t="shared" si="9"/>
        <v>701.42899999999997</v>
      </c>
    </row>
    <row r="129" spans="1:13" s="13" customFormat="1" x14ac:dyDescent="0.2">
      <c r="A129" s="13" t="str">
        <f t="shared" si="7"/>
        <v>Løbende priser (mio. kr.)</v>
      </c>
      <c r="B129" s="13" t="str">
        <f t="shared" si="7"/>
        <v>I alt (netto)</v>
      </c>
      <c r="C129" s="13" t="str">
        <f t="shared" si="7"/>
        <v>1 Driftskonti</v>
      </c>
      <c r="D129" s="18" t="str">
        <f t="shared" si="7"/>
        <v>2024</v>
      </c>
      <c r="E129" s="3">
        <v>240</v>
      </c>
      <c r="F129" s="4" t="s">
        <v>23</v>
      </c>
      <c r="G129" s="16">
        <f t="shared" si="9"/>
        <v>107.7</v>
      </c>
      <c r="H129" s="16">
        <f t="shared" si="9"/>
        <v>158.24</v>
      </c>
      <c r="I129" s="16">
        <f t="shared" si="9"/>
        <v>35.154000000000003</v>
      </c>
      <c r="J129" s="16">
        <f t="shared" si="9"/>
        <v>37.468000000000004</v>
      </c>
      <c r="K129" s="16">
        <f t="shared" si="9"/>
        <v>21.574999999999999</v>
      </c>
      <c r="L129" s="16">
        <f t="shared" si="9"/>
        <v>0.99399999999999999</v>
      </c>
      <c r="M129" s="16">
        <f t="shared" si="9"/>
        <v>361.13099999999997</v>
      </c>
    </row>
    <row r="130" spans="1:13" s="13" customFormat="1" x14ac:dyDescent="0.2">
      <c r="A130" s="13" t="str">
        <f t="shared" si="7"/>
        <v>Løbende priser (mio. kr.)</v>
      </c>
      <c r="B130" s="13" t="str">
        <f t="shared" si="7"/>
        <v>I alt (netto)</v>
      </c>
      <c r="C130" s="13" t="str">
        <f t="shared" si="7"/>
        <v>1 Driftskonti</v>
      </c>
      <c r="D130" s="18" t="str">
        <f t="shared" si="7"/>
        <v>2024</v>
      </c>
      <c r="E130" s="3">
        <v>250</v>
      </c>
      <c r="F130" s="4" t="s">
        <v>25</v>
      </c>
      <c r="G130" s="16">
        <f t="shared" si="9"/>
        <v>111.675</v>
      </c>
      <c r="H130" s="16">
        <f t="shared" si="9"/>
        <v>278.49299999999999</v>
      </c>
      <c r="I130" s="16">
        <f t="shared" si="9"/>
        <v>63.405999999999999</v>
      </c>
      <c r="J130" s="16">
        <f t="shared" si="9"/>
        <v>15.634</v>
      </c>
      <c r="K130" s="16">
        <f t="shared" si="9"/>
        <v>34.331000000000003</v>
      </c>
      <c r="L130" s="16">
        <f t="shared" si="9"/>
        <v>1.704</v>
      </c>
      <c r="M130" s="16">
        <f t="shared" si="9"/>
        <v>505.24299999999999</v>
      </c>
    </row>
    <row r="131" spans="1:13" s="13" customFormat="1" x14ac:dyDescent="0.2">
      <c r="A131" s="13" t="str">
        <f t="shared" si="7"/>
        <v>Løbende priser (mio. kr.)</v>
      </c>
      <c r="B131" s="13" t="str">
        <f t="shared" si="7"/>
        <v>I alt (netto)</v>
      </c>
      <c r="C131" s="13" t="str">
        <f t="shared" si="7"/>
        <v>1 Driftskonti</v>
      </c>
      <c r="D131" s="18" t="str">
        <f t="shared" si="7"/>
        <v>2024</v>
      </c>
      <c r="E131" s="3">
        <v>253</v>
      </c>
      <c r="F131" s="4" t="s">
        <v>35</v>
      </c>
      <c r="G131" s="16">
        <f t="shared" si="9"/>
        <v>203.93700000000001</v>
      </c>
      <c r="H131" s="16">
        <f t="shared" si="9"/>
        <v>180.86199999999999</v>
      </c>
      <c r="I131" s="16">
        <f t="shared" si="9"/>
        <v>31.417999999999999</v>
      </c>
      <c r="J131" s="16">
        <f t="shared" si="9"/>
        <v>56.116</v>
      </c>
      <c r="K131" s="16">
        <f t="shared" si="9"/>
        <v>32.603000000000002</v>
      </c>
      <c r="L131" s="16">
        <f t="shared" si="9"/>
        <v>2.2010000000000001</v>
      </c>
      <c r="M131" s="16">
        <f t="shared" si="9"/>
        <v>507.137</v>
      </c>
    </row>
    <row r="132" spans="1:13" s="13" customFormat="1" x14ac:dyDescent="0.2">
      <c r="A132" s="13" t="str">
        <f t="shared" si="7"/>
        <v>Løbende priser (mio. kr.)</v>
      </c>
      <c r="B132" s="13" t="str">
        <f t="shared" si="7"/>
        <v>I alt (netto)</v>
      </c>
      <c r="C132" s="13" t="str">
        <f t="shared" si="7"/>
        <v>1 Driftskonti</v>
      </c>
      <c r="D132" s="18" t="str">
        <f t="shared" si="7"/>
        <v>2024</v>
      </c>
      <c r="E132" s="3">
        <v>259</v>
      </c>
      <c r="F132" s="4" t="s">
        <v>36</v>
      </c>
      <c r="G132" s="16">
        <f t="shared" si="9"/>
        <v>199.76300000000001</v>
      </c>
      <c r="H132" s="16">
        <f t="shared" si="9"/>
        <v>281.077</v>
      </c>
      <c r="I132" s="16">
        <f t="shared" si="9"/>
        <v>77.971000000000004</v>
      </c>
      <c r="J132" s="16">
        <f t="shared" si="9"/>
        <v>37.844999999999999</v>
      </c>
      <c r="K132" s="16">
        <f t="shared" si="9"/>
        <v>8.4260000000000002</v>
      </c>
      <c r="L132" s="16">
        <f t="shared" si="9"/>
        <v>1.4690000000000001</v>
      </c>
      <c r="M132" s="16">
        <f t="shared" si="9"/>
        <v>606.55100000000004</v>
      </c>
    </row>
    <row r="133" spans="1:13" s="13" customFormat="1" x14ac:dyDescent="0.2">
      <c r="A133" s="13" t="str">
        <f t="shared" si="7"/>
        <v>Løbende priser (mio. kr.)</v>
      </c>
      <c r="B133" s="13" t="str">
        <f t="shared" si="7"/>
        <v>I alt (netto)</v>
      </c>
      <c r="C133" s="13" t="str">
        <f t="shared" si="7"/>
        <v>1 Driftskonti</v>
      </c>
      <c r="D133" s="18" t="str">
        <f t="shared" si="7"/>
        <v>2024</v>
      </c>
      <c r="E133" s="3">
        <v>260</v>
      </c>
      <c r="F133" s="4" t="s">
        <v>28</v>
      </c>
      <c r="G133" s="16">
        <f t="shared" si="9"/>
        <v>59.991999999999997</v>
      </c>
      <c r="H133" s="16">
        <f t="shared" si="9"/>
        <v>190.47399999999999</v>
      </c>
      <c r="I133" s="16">
        <f t="shared" si="9"/>
        <v>38.125</v>
      </c>
      <c r="J133" s="16">
        <f t="shared" si="9"/>
        <v>29.132000000000001</v>
      </c>
      <c r="K133" s="16">
        <f t="shared" si="9"/>
        <v>20.132999999999999</v>
      </c>
      <c r="L133" s="16">
        <f t="shared" si="9"/>
        <v>0.61399999999999999</v>
      </c>
      <c r="M133" s="16">
        <f t="shared" si="9"/>
        <v>338.47</v>
      </c>
    </row>
    <row r="134" spans="1:13" s="13" customFormat="1" x14ac:dyDescent="0.2">
      <c r="A134" s="13" t="str">
        <f t="shared" si="7"/>
        <v>Løbende priser (mio. kr.)</v>
      </c>
      <c r="B134" s="13" t="str">
        <f t="shared" si="7"/>
        <v>I alt (netto)</v>
      </c>
      <c r="C134" s="13" t="str">
        <f t="shared" si="7"/>
        <v>1 Driftskonti</v>
      </c>
      <c r="D134" s="18" t="str">
        <f t="shared" si="7"/>
        <v>2024</v>
      </c>
      <c r="E134" s="3">
        <v>265</v>
      </c>
      <c r="F134" s="4" t="s">
        <v>38</v>
      </c>
      <c r="G134" s="16">
        <f t="shared" si="9"/>
        <v>290.32499999999999</v>
      </c>
      <c r="H134" s="16">
        <f t="shared" si="9"/>
        <v>374.02300000000002</v>
      </c>
      <c r="I134" s="16">
        <f t="shared" si="9"/>
        <v>65.046000000000006</v>
      </c>
      <c r="J134" s="16">
        <f t="shared" si="9"/>
        <v>26.417000000000002</v>
      </c>
      <c r="K134" s="16">
        <f t="shared" si="9"/>
        <v>29.812999999999999</v>
      </c>
      <c r="L134" s="16">
        <f t="shared" si="9"/>
        <v>3.6989999999999998</v>
      </c>
      <c r="M134" s="16">
        <f t="shared" si="9"/>
        <v>789.32299999999998</v>
      </c>
    </row>
    <row r="135" spans="1:13" s="13" customFormat="1" x14ac:dyDescent="0.2">
      <c r="A135" s="13" t="str">
        <f t="shared" si="7"/>
        <v>Løbende priser (mio. kr.)</v>
      </c>
      <c r="B135" s="13" t="str">
        <f t="shared" si="7"/>
        <v>I alt (netto)</v>
      </c>
      <c r="C135" s="13" t="str">
        <f t="shared" si="7"/>
        <v>1 Driftskonti</v>
      </c>
      <c r="D135" s="18" t="str">
        <f t="shared" si="7"/>
        <v>2024</v>
      </c>
      <c r="E135" s="3">
        <v>269</v>
      </c>
      <c r="F135" s="4" t="s">
        <v>39</v>
      </c>
      <c r="G135" s="16">
        <f t="shared" ref="G135:M144" si="10">G34/1000</f>
        <v>74.256</v>
      </c>
      <c r="H135" s="16">
        <f t="shared" si="10"/>
        <v>92.662000000000006</v>
      </c>
      <c r="I135" s="16">
        <f t="shared" si="10"/>
        <v>21.919</v>
      </c>
      <c r="J135" s="16">
        <f t="shared" si="10"/>
        <v>11.083</v>
      </c>
      <c r="K135" s="16">
        <f t="shared" si="10"/>
        <v>10.138999999999999</v>
      </c>
      <c r="L135" s="16">
        <f t="shared" si="10"/>
        <v>0.746</v>
      </c>
      <c r="M135" s="16">
        <f t="shared" si="10"/>
        <v>210.80500000000001</v>
      </c>
    </row>
    <row r="136" spans="1:13" s="13" customFormat="1" x14ac:dyDescent="0.2">
      <c r="A136" s="13" t="str">
        <f t="shared" si="7"/>
        <v>Løbende priser (mio. kr.)</v>
      </c>
      <c r="B136" s="13" t="str">
        <f t="shared" si="7"/>
        <v>I alt (netto)</v>
      </c>
      <c r="C136" s="13" t="str">
        <f t="shared" si="7"/>
        <v>1 Driftskonti</v>
      </c>
      <c r="D136" s="18" t="str">
        <f t="shared" si="7"/>
        <v>2024</v>
      </c>
      <c r="E136" s="3">
        <v>270</v>
      </c>
      <c r="F136" s="4" t="s">
        <v>27</v>
      </c>
      <c r="G136" s="16">
        <f t="shared" si="10"/>
        <v>101.29900000000001</v>
      </c>
      <c r="H136" s="16">
        <f t="shared" si="10"/>
        <v>264.57600000000002</v>
      </c>
      <c r="I136" s="16">
        <f t="shared" si="10"/>
        <v>96.238</v>
      </c>
      <c r="J136" s="16">
        <f t="shared" si="10"/>
        <v>37.371000000000002</v>
      </c>
      <c r="K136" s="16">
        <f t="shared" si="10"/>
        <v>28.646999999999998</v>
      </c>
      <c r="L136" s="16">
        <f t="shared" si="10"/>
        <v>1.363</v>
      </c>
      <c r="M136" s="16">
        <f t="shared" si="10"/>
        <v>529.49400000000003</v>
      </c>
    </row>
    <row r="137" spans="1:13" s="13" customFormat="1" x14ac:dyDescent="0.2">
      <c r="A137" s="13" t="str">
        <f t="shared" si="7"/>
        <v>Løbende priser (mio. kr.)</v>
      </c>
      <c r="B137" s="13" t="str">
        <f t="shared" si="7"/>
        <v>I alt (netto)</v>
      </c>
      <c r="C137" s="13" t="str">
        <f t="shared" si="7"/>
        <v>1 Driftskonti</v>
      </c>
      <c r="D137" s="18" t="str">
        <f t="shared" si="7"/>
        <v>2024</v>
      </c>
      <c r="E137" s="3">
        <v>306</v>
      </c>
      <c r="F137" s="4" t="s">
        <v>46</v>
      </c>
      <c r="G137" s="16">
        <f t="shared" si="10"/>
        <v>121.96599999999999</v>
      </c>
      <c r="H137" s="16">
        <f t="shared" si="10"/>
        <v>226.26300000000001</v>
      </c>
      <c r="I137" s="16">
        <f t="shared" si="10"/>
        <v>34.728000000000002</v>
      </c>
      <c r="J137" s="16">
        <f t="shared" si="10"/>
        <v>15.865</v>
      </c>
      <c r="K137" s="16">
        <f t="shared" si="10"/>
        <v>22.454000000000001</v>
      </c>
      <c r="L137" s="16">
        <f t="shared" si="10"/>
        <v>1.9119999999999999</v>
      </c>
      <c r="M137" s="16">
        <f t="shared" si="10"/>
        <v>423.18799999999999</v>
      </c>
    </row>
    <row r="138" spans="1:13" s="13" customFormat="1" x14ac:dyDescent="0.2">
      <c r="A138" s="13" t="str">
        <f t="shared" si="7"/>
        <v>Løbende priser (mio. kr.)</v>
      </c>
      <c r="B138" s="13" t="str">
        <f t="shared" si="7"/>
        <v>I alt (netto)</v>
      </c>
      <c r="C138" s="13" t="str">
        <f t="shared" si="7"/>
        <v>1 Driftskonti</v>
      </c>
      <c r="D138" s="18" t="str">
        <f t="shared" si="7"/>
        <v>2024</v>
      </c>
      <c r="E138" s="3">
        <v>316</v>
      </c>
      <c r="F138" s="4" t="s">
        <v>42</v>
      </c>
      <c r="G138" s="16">
        <f t="shared" si="10"/>
        <v>207.679</v>
      </c>
      <c r="H138" s="16">
        <f t="shared" si="10"/>
        <v>256.36500000000001</v>
      </c>
      <c r="I138" s="16">
        <f t="shared" si="10"/>
        <v>123.96599999999999</v>
      </c>
      <c r="J138" s="16">
        <f t="shared" si="10"/>
        <v>28.315999999999999</v>
      </c>
      <c r="K138" s="16">
        <f t="shared" si="10"/>
        <v>23.355</v>
      </c>
      <c r="L138" s="16">
        <f t="shared" si="10"/>
        <v>2.85</v>
      </c>
      <c r="M138" s="16">
        <f t="shared" si="10"/>
        <v>642.53099999999995</v>
      </c>
    </row>
    <row r="139" spans="1:13" s="13" customFormat="1" x14ac:dyDescent="0.2">
      <c r="A139" s="13" t="str">
        <f t="shared" si="7"/>
        <v>Løbende priser (mio. kr.)</v>
      </c>
      <c r="B139" s="13" t="str">
        <f t="shared" si="7"/>
        <v>I alt (netto)</v>
      </c>
      <c r="C139" s="13" t="str">
        <f t="shared" si="7"/>
        <v>1 Driftskonti</v>
      </c>
      <c r="D139" s="18" t="str">
        <f t="shared" si="7"/>
        <v>2024</v>
      </c>
      <c r="E139" s="3">
        <v>320</v>
      </c>
      <c r="F139" s="4" t="s">
        <v>40</v>
      </c>
      <c r="G139" s="16">
        <f t="shared" si="10"/>
        <v>133.392</v>
      </c>
      <c r="H139" s="16">
        <f t="shared" si="10"/>
        <v>174.375</v>
      </c>
      <c r="I139" s="16">
        <f t="shared" si="10"/>
        <v>22.329000000000001</v>
      </c>
      <c r="J139" s="16">
        <f t="shared" si="10"/>
        <v>19.058</v>
      </c>
      <c r="K139" s="16">
        <f t="shared" si="10"/>
        <v>23.655000000000001</v>
      </c>
      <c r="L139" s="16">
        <f t="shared" si="10"/>
        <v>0.63400000000000001</v>
      </c>
      <c r="M139" s="16">
        <f t="shared" si="10"/>
        <v>373.44299999999998</v>
      </c>
    </row>
    <row r="140" spans="1:13" s="13" customFormat="1" x14ac:dyDescent="0.2">
      <c r="A140" s="13" t="str">
        <f t="shared" si="7"/>
        <v>Løbende priser (mio. kr.)</v>
      </c>
      <c r="B140" s="13" t="str">
        <f t="shared" si="7"/>
        <v>I alt (netto)</v>
      </c>
      <c r="C140" s="13" t="str">
        <f t="shared" si="7"/>
        <v>1 Driftskonti</v>
      </c>
      <c r="D140" s="18" t="str">
        <f t="shared" si="7"/>
        <v>2024</v>
      </c>
      <c r="E140" s="3">
        <v>326</v>
      </c>
      <c r="F140" s="4" t="s">
        <v>43</v>
      </c>
      <c r="G140" s="16">
        <f t="shared" si="10"/>
        <v>213.60499999999999</v>
      </c>
      <c r="H140" s="16">
        <f t="shared" si="10"/>
        <v>211.24600000000001</v>
      </c>
      <c r="I140" s="16">
        <f t="shared" si="10"/>
        <v>54.816000000000003</v>
      </c>
      <c r="J140" s="16">
        <f t="shared" si="10"/>
        <v>12.166</v>
      </c>
      <c r="K140" s="16">
        <f t="shared" si="10"/>
        <v>0</v>
      </c>
      <c r="L140" s="16">
        <f t="shared" si="10"/>
        <v>2.8889999999999998</v>
      </c>
      <c r="M140" s="16">
        <f t="shared" si="10"/>
        <v>494.72199999999998</v>
      </c>
    </row>
    <row r="141" spans="1:13" s="13" customFormat="1" x14ac:dyDescent="0.2">
      <c r="A141" s="13" t="str">
        <f t="shared" si="7"/>
        <v>Løbende priser (mio. kr.)</v>
      </c>
      <c r="B141" s="13" t="str">
        <f t="shared" si="7"/>
        <v>I alt (netto)</v>
      </c>
      <c r="C141" s="13" t="str">
        <f t="shared" si="7"/>
        <v>1 Driftskonti</v>
      </c>
      <c r="D141" s="18" t="str">
        <f t="shared" si="7"/>
        <v>2024</v>
      </c>
      <c r="E141" s="3">
        <v>329</v>
      </c>
      <c r="F141" s="4" t="s">
        <v>47</v>
      </c>
      <c r="G141" s="16">
        <f t="shared" si="10"/>
        <v>93.984999999999999</v>
      </c>
      <c r="H141" s="16">
        <f t="shared" si="10"/>
        <v>149.38200000000001</v>
      </c>
      <c r="I141" s="16">
        <f t="shared" si="10"/>
        <v>37.683999999999997</v>
      </c>
      <c r="J141" s="16">
        <f t="shared" si="10"/>
        <v>3.226</v>
      </c>
      <c r="K141" s="16">
        <f t="shared" si="10"/>
        <v>10.172000000000001</v>
      </c>
      <c r="L141" s="16">
        <f t="shared" si="10"/>
        <v>1.6930000000000001</v>
      </c>
      <c r="M141" s="16">
        <f t="shared" si="10"/>
        <v>296.142</v>
      </c>
    </row>
    <row r="142" spans="1:13" s="13" customFormat="1" x14ac:dyDescent="0.2">
      <c r="A142" s="13" t="str">
        <f t="shared" si="7"/>
        <v>Løbende priser (mio. kr.)</v>
      </c>
      <c r="B142" s="13" t="str">
        <f t="shared" si="7"/>
        <v>I alt (netto)</v>
      </c>
      <c r="C142" s="13" t="str">
        <f t="shared" si="7"/>
        <v>1 Driftskonti</v>
      </c>
      <c r="D142" s="18" t="str">
        <f t="shared" si="7"/>
        <v>2024</v>
      </c>
      <c r="E142" s="3">
        <v>330</v>
      </c>
      <c r="F142" s="4" t="s">
        <v>48</v>
      </c>
      <c r="G142" s="16">
        <f t="shared" si="10"/>
        <v>295.113</v>
      </c>
      <c r="H142" s="16">
        <f t="shared" si="10"/>
        <v>273.24799999999999</v>
      </c>
      <c r="I142" s="16">
        <f t="shared" si="10"/>
        <v>105.495</v>
      </c>
      <c r="J142" s="16">
        <f t="shared" si="10"/>
        <v>85.524000000000001</v>
      </c>
      <c r="K142" s="16">
        <f t="shared" si="10"/>
        <v>62.966999999999999</v>
      </c>
      <c r="L142" s="16">
        <f t="shared" si="10"/>
        <v>3.6379999999999999</v>
      </c>
      <c r="M142" s="16">
        <f t="shared" si="10"/>
        <v>825.98500000000001</v>
      </c>
    </row>
    <row r="143" spans="1:13" s="13" customFormat="1" x14ac:dyDescent="0.2">
      <c r="A143" s="13" t="str">
        <f t="shared" si="7"/>
        <v>Løbende priser (mio. kr.)</v>
      </c>
      <c r="B143" s="13" t="str">
        <f t="shared" si="7"/>
        <v>I alt (netto)</v>
      </c>
      <c r="C143" s="13" t="str">
        <f t="shared" si="7"/>
        <v>1 Driftskonti</v>
      </c>
      <c r="D143" s="18" t="str">
        <f t="shared" si="7"/>
        <v>2024</v>
      </c>
      <c r="E143" s="3">
        <v>336</v>
      </c>
      <c r="F143" s="4" t="s">
        <v>50</v>
      </c>
      <c r="G143" s="16">
        <f t="shared" si="10"/>
        <v>60.47</v>
      </c>
      <c r="H143" s="16">
        <f t="shared" si="10"/>
        <v>85.555000000000007</v>
      </c>
      <c r="I143" s="16">
        <f t="shared" si="10"/>
        <v>59.816000000000003</v>
      </c>
      <c r="J143" s="16">
        <f t="shared" si="10"/>
        <v>21.125</v>
      </c>
      <c r="K143" s="16">
        <f t="shared" si="10"/>
        <v>10.445</v>
      </c>
      <c r="L143" s="16">
        <f t="shared" si="10"/>
        <v>0.90200000000000002</v>
      </c>
      <c r="M143" s="16">
        <f t="shared" si="10"/>
        <v>238.31299999999999</v>
      </c>
    </row>
    <row r="144" spans="1:13" s="13" customFormat="1" x14ac:dyDescent="0.2">
      <c r="A144" s="13" t="str">
        <f t="shared" si="7"/>
        <v>Løbende priser (mio. kr.)</v>
      </c>
      <c r="B144" s="13" t="str">
        <f t="shared" si="7"/>
        <v>I alt (netto)</v>
      </c>
      <c r="C144" s="13" t="str">
        <f t="shared" si="7"/>
        <v>1 Driftskonti</v>
      </c>
      <c r="D144" s="18" t="str">
        <f t="shared" si="7"/>
        <v>2024</v>
      </c>
      <c r="E144" s="3">
        <v>340</v>
      </c>
      <c r="F144" s="4" t="s">
        <v>49</v>
      </c>
      <c r="G144" s="16">
        <f t="shared" si="10"/>
        <v>93.897000000000006</v>
      </c>
      <c r="H144" s="16">
        <f t="shared" si="10"/>
        <v>142.994</v>
      </c>
      <c r="I144" s="16">
        <f t="shared" si="10"/>
        <v>30.001999999999999</v>
      </c>
      <c r="J144" s="16">
        <f t="shared" si="10"/>
        <v>17.786000000000001</v>
      </c>
      <c r="K144" s="16">
        <f t="shared" si="10"/>
        <v>9.6560000000000006</v>
      </c>
      <c r="L144" s="16">
        <f t="shared" si="10"/>
        <v>1.1879999999999999</v>
      </c>
      <c r="M144" s="16">
        <f t="shared" si="10"/>
        <v>295.52300000000002</v>
      </c>
    </row>
    <row r="145" spans="1:13" s="13" customFormat="1" x14ac:dyDescent="0.2">
      <c r="A145" s="13" t="str">
        <f t="shared" si="7"/>
        <v>Løbende priser (mio. kr.)</v>
      </c>
      <c r="B145" s="13" t="str">
        <f t="shared" si="7"/>
        <v>I alt (netto)</v>
      </c>
      <c r="C145" s="13" t="str">
        <f t="shared" si="7"/>
        <v>1 Driftskonti</v>
      </c>
      <c r="D145" s="18" t="str">
        <f t="shared" si="7"/>
        <v>2024</v>
      </c>
      <c r="E145" s="3">
        <v>350</v>
      </c>
      <c r="F145" s="4" t="s">
        <v>37</v>
      </c>
      <c r="G145" s="16">
        <f t="shared" ref="G145:M154" si="11">G44/1000</f>
        <v>62.515999999999998</v>
      </c>
      <c r="H145" s="16">
        <f t="shared" si="11"/>
        <v>123.249</v>
      </c>
      <c r="I145" s="16">
        <f t="shared" si="11"/>
        <v>34.006999999999998</v>
      </c>
      <c r="J145" s="16">
        <f t="shared" si="11"/>
        <v>7.4930000000000003</v>
      </c>
      <c r="K145" s="16">
        <f t="shared" si="11"/>
        <v>8.9960000000000004</v>
      </c>
      <c r="L145" s="16">
        <f t="shared" si="11"/>
        <v>1.752</v>
      </c>
      <c r="M145" s="16">
        <f t="shared" si="11"/>
        <v>238.01300000000001</v>
      </c>
    </row>
    <row r="146" spans="1:13" s="13" customFormat="1" x14ac:dyDescent="0.2">
      <c r="A146" s="13" t="str">
        <f t="shared" si="7"/>
        <v>Løbende priser (mio. kr.)</v>
      </c>
      <c r="B146" s="13" t="str">
        <f t="shared" si="7"/>
        <v>I alt (netto)</v>
      </c>
      <c r="C146" s="13" t="str">
        <f t="shared" si="7"/>
        <v>1 Driftskonti</v>
      </c>
      <c r="D146" s="18" t="str">
        <f t="shared" si="7"/>
        <v>2024</v>
      </c>
      <c r="E146" s="3">
        <v>360</v>
      </c>
      <c r="F146" s="4" t="s">
        <v>44</v>
      </c>
      <c r="G146" s="16">
        <f t="shared" si="11"/>
        <v>139.501</v>
      </c>
      <c r="H146" s="16">
        <f t="shared" si="11"/>
        <v>282.49799999999999</v>
      </c>
      <c r="I146" s="16">
        <f t="shared" si="11"/>
        <v>92.873000000000005</v>
      </c>
      <c r="J146" s="16">
        <f t="shared" si="11"/>
        <v>13.646000000000001</v>
      </c>
      <c r="K146" s="16">
        <f t="shared" si="11"/>
        <v>16.414000000000001</v>
      </c>
      <c r="L146" s="16">
        <f t="shared" si="11"/>
        <v>1.532</v>
      </c>
      <c r="M146" s="16">
        <f t="shared" si="11"/>
        <v>546.46400000000006</v>
      </c>
    </row>
    <row r="147" spans="1:13" s="13" customFormat="1" x14ac:dyDescent="0.2">
      <c r="A147" s="13" t="str">
        <f t="shared" si="7"/>
        <v>Løbende priser (mio. kr.)</v>
      </c>
      <c r="B147" s="13" t="str">
        <f t="shared" si="7"/>
        <v>I alt (netto)</v>
      </c>
      <c r="C147" s="13" t="str">
        <f t="shared" si="7"/>
        <v>1 Driftskonti</v>
      </c>
      <c r="D147" s="18" t="str">
        <f t="shared" si="7"/>
        <v>2024</v>
      </c>
      <c r="E147" s="3">
        <v>370</v>
      </c>
      <c r="F147" s="4" t="s">
        <v>45</v>
      </c>
      <c r="G147" s="16">
        <f t="shared" si="11"/>
        <v>180.583</v>
      </c>
      <c r="H147" s="16">
        <f t="shared" si="11"/>
        <v>551.52300000000002</v>
      </c>
      <c r="I147" s="16">
        <f t="shared" si="11"/>
        <v>52.353999999999999</v>
      </c>
      <c r="J147" s="16">
        <f t="shared" si="11"/>
        <v>4.6959999999999997</v>
      </c>
      <c r="K147" s="16">
        <f t="shared" si="11"/>
        <v>30.134</v>
      </c>
      <c r="L147" s="16">
        <f t="shared" si="11"/>
        <v>3.5470000000000002</v>
      </c>
      <c r="M147" s="16">
        <f t="shared" si="11"/>
        <v>822.83699999999999</v>
      </c>
    </row>
    <row r="148" spans="1:13" s="13" customFormat="1" x14ac:dyDescent="0.2">
      <c r="A148" s="13" t="str">
        <f t="shared" si="7"/>
        <v>Løbende priser (mio. kr.)</v>
      </c>
      <c r="B148" s="13" t="str">
        <f t="shared" si="7"/>
        <v>I alt (netto)</v>
      </c>
      <c r="C148" s="13" t="str">
        <f t="shared" si="7"/>
        <v>1 Driftskonti</v>
      </c>
      <c r="D148" s="18" t="str">
        <f t="shared" si="7"/>
        <v>2024</v>
      </c>
      <c r="E148" s="3">
        <v>376</v>
      </c>
      <c r="F148" s="4" t="s">
        <v>41</v>
      </c>
      <c r="G148" s="16">
        <f t="shared" si="11"/>
        <v>200.453</v>
      </c>
      <c r="H148" s="16">
        <f t="shared" si="11"/>
        <v>278.26499999999999</v>
      </c>
      <c r="I148" s="16">
        <f t="shared" si="11"/>
        <v>121.011</v>
      </c>
      <c r="J148" s="16">
        <f t="shared" si="11"/>
        <v>35.21</v>
      </c>
      <c r="K148" s="16">
        <f t="shared" si="11"/>
        <v>36.371000000000002</v>
      </c>
      <c r="L148" s="16">
        <f t="shared" si="11"/>
        <v>2.6579999999999999</v>
      </c>
      <c r="M148" s="16">
        <f t="shared" si="11"/>
        <v>673.96799999999996</v>
      </c>
    </row>
    <row r="149" spans="1:13" s="13" customFormat="1" x14ac:dyDescent="0.2">
      <c r="A149" s="13" t="str">
        <f t="shared" si="7"/>
        <v>Løbende priser (mio. kr.)</v>
      </c>
      <c r="B149" s="13" t="str">
        <f t="shared" si="7"/>
        <v>I alt (netto)</v>
      </c>
      <c r="C149" s="13" t="str">
        <f t="shared" si="7"/>
        <v>1 Driftskonti</v>
      </c>
      <c r="D149" s="18" t="str">
        <f t="shared" si="7"/>
        <v>2024</v>
      </c>
      <c r="E149" s="3">
        <v>390</v>
      </c>
      <c r="F149" s="4" t="s">
        <v>51</v>
      </c>
      <c r="G149" s="16">
        <f t="shared" si="11"/>
        <v>215.12700000000001</v>
      </c>
      <c r="H149" s="16">
        <f t="shared" si="11"/>
        <v>256.10000000000002</v>
      </c>
      <c r="I149" s="16">
        <f t="shared" si="11"/>
        <v>47.664000000000001</v>
      </c>
      <c r="J149" s="16">
        <f t="shared" si="11"/>
        <v>26.51</v>
      </c>
      <c r="K149" s="16">
        <f t="shared" si="11"/>
        <v>37.698</v>
      </c>
      <c r="L149" s="16">
        <f t="shared" si="11"/>
        <v>2.4940000000000002</v>
      </c>
      <c r="M149" s="16">
        <f t="shared" si="11"/>
        <v>585.59299999999996</v>
      </c>
    </row>
    <row r="150" spans="1:13" s="13" customFormat="1" x14ac:dyDescent="0.2">
      <c r="A150" s="13" t="str">
        <f t="shared" si="7"/>
        <v>Løbende priser (mio. kr.)</v>
      </c>
      <c r="B150" s="13" t="str">
        <f t="shared" si="7"/>
        <v>I alt (netto)</v>
      </c>
      <c r="C150" s="13" t="str">
        <f t="shared" si="7"/>
        <v>1 Driftskonti</v>
      </c>
      <c r="D150" s="18" t="str">
        <f t="shared" si="7"/>
        <v>2024</v>
      </c>
      <c r="E150" s="3">
        <v>400</v>
      </c>
      <c r="F150" s="4" t="s">
        <v>33</v>
      </c>
      <c r="G150" s="16">
        <f t="shared" si="11"/>
        <v>124.68300000000001</v>
      </c>
      <c r="H150" s="16">
        <f t="shared" si="11"/>
        <v>248.023</v>
      </c>
      <c r="I150" s="16">
        <f t="shared" si="11"/>
        <v>99.14</v>
      </c>
      <c r="J150" s="16">
        <f t="shared" si="11"/>
        <v>46.731999999999999</v>
      </c>
      <c r="K150" s="16">
        <f t="shared" si="11"/>
        <v>19.988</v>
      </c>
      <c r="L150" s="16">
        <f t="shared" si="11"/>
        <v>2.6280000000000001</v>
      </c>
      <c r="M150" s="16">
        <f t="shared" si="11"/>
        <v>541.19399999999996</v>
      </c>
    </row>
    <row r="151" spans="1:13" s="13" customFormat="1" x14ac:dyDescent="0.2">
      <c r="A151" s="13" t="str">
        <f t="shared" si="7"/>
        <v>Løbende priser (mio. kr.)</v>
      </c>
      <c r="B151" s="13" t="str">
        <f t="shared" si="7"/>
        <v>I alt (netto)</v>
      </c>
      <c r="C151" s="13" t="str">
        <f t="shared" si="7"/>
        <v>1 Driftskonti</v>
      </c>
      <c r="D151" s="18" t="str">
        <f t="shared" si="7"/>
        <v>2024</v>
      </c>
      <c r="E151" s="3">
        <v>410</v>
      </c>
      <c r="F151" s="4" t="s">
        <v>56</v>
      </c>
      <c r="G151" s="16">
        <f t="shared" si="11"/>
        <v>123.033</v>
      </c>
      <c r="H151" s="16">
        <f t="shared" si="11"/>
        <v>178.93199999999999</v>
      </c>
      <c r="I151" s="16">
        <f t="shared" si="11"/>
        <v>49.18</v>
      </c>
      <c r="J151" s="16">
        <f t="shared" si="11"/>
        <v>11.196999999999999</v>
      </c>
      <c r="K151" s="16">
        <f t="shared" si="11"/>
        <v>7.2190000000000003</v>
      </c>
      <c r="L151" s="16">
        <f t="shared" si="11"/>
        <v>1.746</v>
      </c>
      <c r="M151" s="16">
        <f t="shared" si="11"/>
        <v>371.30700000000002</v>
      </c>
    </row>
    <row r="152" spans="1:13" s="13" customFormat="1" x14ac:dyDescent="0.2">
      <c r="A152" s="13" t="str">
        <f t="shared" si="7"/>
        <v>Løbende priser (mio. kr.)</v>
      </c>
      <c r="B152" s="13" t="str">
        <f t="shared" si="7"/>
        <v>I alt (netto)</v>
      </c>
      <c r="C152" s="13" t="str">
        <f t="shared" si="7"/>
        <v>1 Driftskonti</v>
      </c>
      <c r="D152" s="18" t="str">
        <f t="shared" si="7"/>
        <v>2024</v>
      </c>
      <c r="E152" s="3">
        <v>420</v>
      </c>
      <c r="F152" s="4" t="s">
        <v>52</v>
      </c>
      <c r="G152" s="16">
        <f t="shared" si="11"/>
        <v>124.015</v>
      </c>
      <c r="H152" s="16">
        <f t="shared" si="11"/>
        <v>170.01499999999999</v>
      </c>
      <c r="I152" s="16">
        <f t="shared" si="11"/>
        <v>25.004999999999999</v>
      </c>
      <c r="J152" s="16">
        <f t="shared" si="11"/>
        <v>32.616</v>
      </c>
      <c r="K152" s="16">
        <f t="shared" si="11"/>
        <v>22.643000000000001</v>
      </c>
      <c r="L152" s="16">
        <f t="shared" si="11"/>
        <v>1.8580000000000001</v>
      </c>
      <c r="M152" s="16">
        <f t="shared" si="11"/>
        <v>376.15199999999999</v>
      </c>
    </row>
    <row r="153" spans="1:13" s="13" customFormat="1" x14ac:dyDescent="0.2">
      <c r="A153" s="13" t="str">
        <f t="shared" si="7"/>
        <v>Løbende priser (mio. kr.)</v>
      </c>
      <c r="B153" s="13" t="str">
        <f t="shared" si="7"/>
        <v>I alt (netto)</v>
      </c>
      <c r="C153" s="13" t="str">
        <f t="shared" si="7"/>
        <v>1 Driftskonti</v>
      </c>
      <c r="D153" s="18" t="str">
        <f t="shared" si="7"/>
        <v>2024</v>
      </c>
      <c r="E153" s="3">
        <v>430</v>
      </c>
      <c r="F153" s="4" t="s">
        <v>53</v>
      </c>
      <c r="G153" s="16">
        <f t="shared" si="11"/>
        <v>176.70099999999999</v>
      </c>
      <c r="H153" s="16">
        <f t="shared" si="11"/>
        <v>216.642</v>
      </c>
      <c r="I153" s="16">
        <f t="shared" si="11"/>
        <v>61.764000000000003</v>
      </c>
      <c r="J153" s="16">
        <f t="shared" si="11"/>
        <v>24.236999999999998</v>
      </c>
      <c r="K153" s="16">
        <f t="shared" si="11"/>
        <v>40.113</v>
      </c>
      <c r="L153" s="16">
        <f t="shared" si="11"/>
        <v>2.234</v>
      </c>
      <c r="M153" s="16">
        <f t="shared" si="11"/>
        <v>521.69100000000003</v>
      </c>
    </row>
    <row r="154" spans="1:13" s="13" customFormat="1" x14ac:dyDescent="0.2">
      <c r="A154" s="13" t="str">
        <f t="shared" si="7"/>
        <v>Løbende priser (mio. kr.)</v>
      </c>
      <c r="B154" s="13" t="str">
        <f t="shared" si="7"/>
        <v>I alt (netto)</v>
      </c>
      <c r="C154" s="13" t="str">
        <f t="shared" si="7"/>
        <v>1 Driftskonti</v>
      </c>
      <c r="D154" s="18" t="str">
        <f t="shared" si="7"/>
        <v>2024</v>
      </c>
      <c r="E154" s="3">
        <v>440</v>
      </c>
      <c r="F154" s="4" t="s">
        <v>54</v>
      </c>
      <c r="G154" s="16">
        <f t="shared" si="11"/>
        <v>65.36</v>
      </c>
      <c r="H154" s="16">
        <f t="shared" si="11"/>
        <v>147.03899999999999</v>
      </c>
      <c r="I154" s="16">
        <f t="shared" si="11"/>
        <v>43.01</v>
      </c>
      <c r="J154" s="16">
        <f t="shared" si="11"/>
        <v>8.3930000000000007</v>
      </c>
      <c r="K154" s="16">
        <f t="shared" si="11"/>
        <v>11.673999999999999</v>
      </c>
      <c r="L154" s="16">
        <f t="shared" si="11"/>
        <v>1.1259999999999999</v>
      </c>
      <c r="M154" s="16">
        <f t="shared" si="11"/>
        <v>276.60199999999998</v>
      </c>
    </row>
    <row r="155" spans="1:13" s="13" customFormat="1" x14ac:dyDescent="0.2">
      <c r="A155" s="13" t="str">
        <f t="shared" si="7"/>
        <v>Løbende priser (mio. kr.)</v>
      </c>
      <c r="B155" s="13" t="str">
        <f t="shared" si="7"/>
        <v>I alt (netto)</v>
      </c>
      <c r="C155" s="13" t="str">
        <f t="shared" si="7"/>
        <v>1 Driftskonti</v>
      </c>
      <c r="D155" s="18" t="str">
        <f t="shared" si="7"/>
        <v>2024</v>
      </c>
      <c r="E155" s="3">
        <v>450</v>
      </c>
      <c r="F155" s="4" t="s">
        <v>58</v>
      </c>
      <c r="G155" s="16">
        <f t="shared" ref="G155:M164" si="12">G54/1000</f>
        <v>156.429</v>
      </c>
      <c r="H155" s="16">
        <f t="shared" si="12"/>
        <v>110.255</v>
      </c>
      <c r="I155" s="16">
        <f t="shared" si="12"/>
        <v>31.274000000000001</v>
      </c>
      <c r="J155" s="16">
        <f t="shared" si="12"/>
        <v>38.158999999999999</v>
      </c>
      <c r="K155" s="16">
        <f t="shared" si="12"/>
        <v>17.372</v>
      </c>
      <c r="L155" s="16">
        <f t="shared" si="12"/>
        <v>2.0590000000000002</v>
      </c>
      <c r="M155" s="16">
        <f t="shared" si="12"/>
        <v>355.548</v>
      </c>
    </row>
    <row r="156" spans="1:13" s="13" customFormat="1" x14ac:dyDescent="0.2">
      <c r="A156" s="13" t="str">
        <f t="shared" si="7"/>
        <v>Løbende priser (mio. kr.)</v>
      </c>
      <c r="B156" s="13" t="str">
        <f t="shared" si="7"/>
        <v>I alt (netto)</v>
      </c>
      <c r="C156" s="13" t="str">
        <f t="shared" si="7"/>
        <v>1 Driftskonti</v>
      </c>
      <c r="D156" s="18" t="str">
        <f t="shared" si="7"/>
        <v>2024</v>
      </c>
      <c r="E156" s="3">
        <v>461</v>
      </c>
      <c r="F156" s="4" t="s">
        <v>59</v>
      </c>
      <c r="G156" s="16">
        <f t="shared" si="12"/>
        <v>532.68399999999997</v>
      </c>
      <c r="H156" s="16">
        <f t="shared" si="12"/>
        <v>690.66899999999998</v>
      </c>
      <c r="I156" s="16">
        <f t="shared" si="12"/>
        <v>268.09300000000002</v>
      </c>
      <c r="J156" s="16">
        <f t="shared" si="12"/>
        <v>69.679000000000002</v>
      </c>
      <c r="K156" s="16">
        <f t="shared" si="12"/>
        <v>94.311999999999998</v>
      </c>
      <c r="L156" s="16">
        <f t="shared" si="12"/>
        <v>8.6509999999999998</v>
      </c>
      <c r="M156" s="16">
        <f t="shared" si="12"/>
        <v>1664.088</v>
      </c>
    </row>
    <row r="157" spans="1:13" s="13" customFormat="1" x14ac:dyDescent="0.2">
      <c r="A157" s="13" t="str">
        <f t="shared" si="7"/>
        <v>Løbende priser (mio. kr.)</v>
      </c>
      <c r="B157" s="13" t="str">
        <f t="shared" si="7"/>
        <v>I alt (netto)</v>
      </c>
      <c r="C157" s="13" t="str">
        <f t="shared" si="7"/>
        <v>1 Driftskonti</v>
      </c>
      <c r="D157" s="18" t="str">
        <f t="shared" si="7"/>
        <v>2024</v>
      </c>
      <c r="E157" s="3">
        <v>479</v>
      </c>
      <c r="F157" s="4" t="s">
        <v>60</v>
      </c>
      <c r="G157" s="16">
        <f t="shared" si="12"/>
        <v>147.125</v>
      </c>
      <c r="H157" s="16">
        <f t="shared" si="12"/>
        <v>318.74099999999999</v>
      </c>
      <c r="I157" s="16">
        <f t="shared" si="12"/>
        <v>94.025000000000006</v>
      </c>
      <c r="J157" s="16">
        <f t="shared" si="12"/>
        <v>23.138000000000002</v>
      </c>
      <c r="K157" s="16">
        <f t="shared" si="12"/>
        <v>19.93</v>
      </c>
      <c r="L157" s="16">
        <f t="shared" si="12"/>
        <v>3.42</v>
      </c>
      <c r="M157" s="16">
        <f t="shared" si="12"/>
        <v>606.37900000000002</v>
      </c>
    </row>
    <row r="158" spans="1:13" s="13" customFormat="1" x14ac:dyDescent="0.2">
      <c r="A158" s="13" t="str">
        <f t="shared" si="7"/>
        <v>Løbende priser (mio. kr.)</v>
      </c>
      <c r="B158" s="13" t="str">
        <f t="shared" si="7"/>
        <v>I alt (netto)</v>
      </c>
      <c r="C158" s="13" t="str">
        <f t="shared" si="7"/>
        <v>1 Driftskonti</v>
      </c>
      <c r="D158" s="18" t="str">
        <f t="shared" si="7"/>
        <v>2024</v>
      </c>
      <c r="E158" s="3">
        <v>480</v>
      </c>
      <c r="F158" s="4" t="s">
        <v>57</v>
      </c>
      <c r="G158" s="16">
        <f t="shared" si="12"/>
        <v>94.137</v>
      </c>
      <c r="H158" s="16">
        <f t="shared" si="12"/>
        <v>131.87200000000001</v>
      </c>
      <c r="I158" s="16">
        <f t="shared" si="12"/>
        <v>22.686</v>
      </c>
      <c r="J158" s="16">
        <f t="shared" si="12"/>
        <v>25.311</v>
      </c>
      <c r="K158" s="16">
        <f t="shared" si="12"/>
        <v>6.9409999999999998</v>
      </c>
      <c r="L158" s="16">
        <f t="shared" si="12"/>
        <v>2.7770000000000001</v>
      </c>
      <c r="M158" s="16">
        <f t="shared" si="12"/>
        <v>283.72399999999999</v>
      </c>
    </row>
    <row r="159" spans="1:13" s="13" customFormat="1" x14ac:dyDescent="0.2">
      <c r="A159" s="13" t="str">
        <f t="shared" si="7"/>
        <v>Løbende priser (mio. kr.)</v>
      </c>
      <c r="B159" s="13" t="str">
        <f t="shared" si="7"/>
        <v>I alt (netto)</v>
      </c>
      <c r="C159" s="13" t="str">
        <f t="shared" si="7"/>
        <v>1 Driftskonti</v>
      </c>
      <c r="D159" s="18" t="str">
        <f t="shared" si="7"/>
        <v>2024</v>
      </c>
      <c r="E159" s="3">
        <v>482</v>
      </c>
      <c r="F159" s="4" t="s">
        <v>55</v>
      </c>
      <c r="G159" s="16">
        <f t="shared" si="12"/>
        <v>70.221000000000004</v>
      </c>
      <c r="H159" s="16">
        <f t="shared" si="12"/>
        <v>102.82599999999999</v>
      </c>
      <c r="I159" s="16">
        <f t="shared" si="12"/>
        <v>24.251000000000001</v>
      </c>
      <c r="J159" s="16">
        <f t="shared" si="12"/>
        <v>10.163</v>
      </c>
      <c r="K159" s="16">
        <f t="shared" si="12"/>
        <v>8.1720000000000006</v>
      </c>
      <c r="L159" s="16">
        <f t="shared" si="12"/>
        <v>0.67300000000000004</v>
      </c>
      <c r="M159" s="16">
        <f t="shared" si="12"/>
        <v>216.30600000000001</v>
      </c>
    </row>
    <row r="160" spans="1:13" s="13" customFormat="1" x14ac:dyDescent="0.2">
      <c r="A160" s="13" t="str">
        <f t="shared" si="7"/>
        <v>Løbende priser (mio. kr.)</v>
      </c>
      <c r="B160" s="13" t="str">
        <f t="shared" si="7"/>
        <v>I alt (netto)</v>
      </c>
      <c r="C160" s="13" t="str">
        <f t="shared" si="7"/>
        <v>1 Driftskonti</v>
      </c>
      <c r="D160" s="18" t="str">
        <f t="shared" si="7"/>
        <v>2024</v>
      </c>
      <c r="E160" s="3">
        <v>492</v>
      </c>
      <c r="F160" s="4" t="s">
        <v>61</v>
      </c>
      <c r="G160" s="16">
        <f t="shared" si="12"/>
        <v>22.234000000000002</v>
      </c>
      <c r="H160" s="16">
        <f t="shared" si="12"/>
        <v>63.712000000000003</v>
      </c>
      <c r="I160" s="16">
        <f t="shared" si="12"/>
        <v>11.988</v>
      </c>
      <c r="J160" s="16">
        <f t="shared" si="12"/>
        <v>2.9209999999999998</v>
      </c>
      <c r="K160" s="16">
        <f t="shared" si="12"/>
        <v>4.492</v>
      </c>
      <c r="L160" s="16">
        <f t="shared" si="12"/>
        <v>0.28000000000000003</v>
      </c>
      <c r="M160" s="16">
        <f t="shared" si="12"/>
        <v>105.627</v>
      </c>
    </row>
    <row r="161" spans="1:13" s="13" customFormat="1" x14ac:dyDescent="0.2">
      <c r="A161" s="13" t="str">
        <f t="shared" si="7"/>
        <v>Løbende priser (mio. kr.)</v>
      </c>
      <c r="B161" s="13" t="str">
        <f t="shared" si="7"/>
        <v>I alt (netto)</v>
      </c>
      <c r="C161" s="13" t="str">
        <f t="shared" si="7"/>
        <v>1 Driftskonti</v>
      </c>
      <c r="D161" s="18" t="str">
        <f t="shared" si="7"/>
        <v>2024</v>
      </c>
      <c r="E161" s="3">
        <v>510</v>
      </c>
      <c r="F161" s="4" t="s">
        <v>66</v>
      </c>
      <c r="G161" s="16">
        <f t="shared" si="12"/>
        <v>209.196</v>
      </c>
      <c r="H161" s="16">
        <f t="shared" si="12"/>
        <v>260.89800000000002</v>
      </c>
      <c r="I161" s="16">
        <f t="shared" si="12"/>
        <v>102.494</v>
      </c>
      <c r="J161" s="16">
        <f t="shared" si="12"/>
        <v>14.641999999999999</v>
      </c>
      <c r="K161" s="16">
        <f t="shared" si="12"/>
        <v>23.109000000000002</v>
      </c>
      <c r="L161" s="16">
        <f t="shared" si="12"/>
        <v>2.5270000000000001</v>
      </c>
      <c r="M161" s="16">
        <f t="shared" si="12"/>
        <v>612.86599999999999</v>
      </c>
    </row>
    <row r="162" spans="1:13" s="13" customFormat="1" x14ac:dyDescent="0.2">
      <c r="A162" s="13" t="str">
        <f t="shared" si="7"/>
        <v>Løbende priser (mio. kr.)</v>
      </c>
      <c r="B162" s="13" t="str">
        <f t="shared" si="7"/>
        <v>I alt (netto)</v>
      </c>
      <c r="C162" s="13" t="str">
        <f t="shared" si="7"/>
        <v>1 Driftskonti</v>
      </c>
      <c r="D162" s="18" t="str">
        <f t="shared" si="7"/>
        <v>2024</v>
      </c>
      <c r="E162" s="3">
        <v>530</v>
      </c>
      <c r="F162" s="4" t="s">
        <v>62</v>
      </c>
      <c r="G162" s="16">
        <f t="shared" si="12"/>
        <v>44.505000000000003</v>
      </c>
      <c r="H162" s="16">
        <f t="shared" si="12"/>
        <v>192.11</v>
      </c>
      <c r="I162" s="16">
        <f t="shared" si="12"/>
        <v>30.716000000000001</v>
      </c>
      <c r="J162" s="16">
        <f t="shared" si="12"/>
        <v>1.804</v>
      </c>
      <c r="K162" s="16">
        <f t="shared" si="12"/>
        <v>18.207000000000001</v>
      </c>
      <c r="L162" s="16">
        <f t="shared" si="12"/>
        <v>1.1659999999999999</v>
      </c>
      <c r="M162" s="16">
        <f t="shared" si="12"/>
        <v>288.50799999999998</v>
      </c>
    </row>
    <row r="163" spans="1:13" s="13" customFormat="1" x14ac:dyDescent="0.2">
      <c r="A163" s="13" t="str">
        <f t="shared" si="7"/>
        <v>Løbende priser (mio. kr.)</v>
      </c>
      <c r="B163" s="13" t="str">
        <f t="shared" si="7"/>
        <v>I alt (netto)</v>
      </c>
      <c r="C163" s="13" t="str">
        <f t="shared" si="7"/>
        <v>1 Driftskonti</v>
      </c>
      <c r="D163" s="18" t="str">
        <f t="shared" si="7"/>
        <v>2024</v>
      </c>
      <c r="E163" s="3">
        <v>540</v>
      </c>
      <c r="F163" s="4" t="s">
        <v>68</v>
      </c>
      <c r="G163" s="16">
        <f t="shared" si="12"/>
        <v>340.827</v>
      </c>
      <c r="H163" s="16">
        <f t="shared" si="12"/>
        <v>383.88400000000001</v>
      </c>
      <c r="I163" s="16">
        <f t="shared" si="12"/>
        <v>83.551000000000002</v>
      </c>
      <c r="J163" s="16">
        <f t="shared" si="12"/>
        <v>31.122</v>
      </c>
      <c r="K163" s="16">
        <f t="shared" si="12"/>
        <v>60.72</v>
      </c>
      <c r="L163" s="16">
        <f t="shared" si="12"/>
        <v>3.54</v>
      </c>
      <c r="M163" s="16">
        <f t="shared" si="12"/>
        <v>903.64400000000001</v>
      </c>
    </row>
    <row r="164" spans="1:13" s="13" customFormat="1" x14ac:dyDescent="0.2">
      <c r="A164" s="13" t="str">
        <f t="shared" si="7"/>
        <v>Løbende priser (mio. kr.)</v>
      </c>
      <c r="B164" s="13" t="str">
        <f t="shared" si="7"/>
        <v>I alt (netto)</v>
      </c>
      <c r="C164" s="13" t="str">
        <f t="shared" si="7"/>
        <v>1 Driftskonti</v>
      </c>
      <c r="D164" s="18" t="str">
        <f t="shared" si="7"/>
        <v>2024</v>
      </c>
      <c r="E164" s="3">
        <v>550</v>
      </c>
      <c r="F164" s="4" t="s">
        <v>69</v>
      </c>
      <c r="G164" s="16">
        <f t="shared" si="12"/>
        <v>100.321</v>
      </c>
      <c r="H164" s="16">
        <f t="shared" si="12"/>
        <v>195.15299999999999</v>
      </c>
      <c r="I164" s="16">
        <f t="shared" si="12"/>
        <v>47.886000000000003</v>
      </c>
      <c r="J164" s="16">
        <f t="shared" si="12"/>
        <v>27.972999999999999</v>
      </c>
      <c r="K164" s="16">
        <f t="shared" si="12"/>
        <v>19.309999999999999</v>
      </c>
      <c r="L164" s="16">
        <f t="shared" si="12"/>
        <v>1.8140000000000001</v>
      </c>
      <c r="M164" s="16">
        <f t="shared" si="12"/>
        <v>392.45699999999999</v>
      </c>
    </row>
    <row r="165" spans="1:13" s="13" customFormat="1" x14ac:dyDescent="0.2">
      <c r="A165" s="13" t="str">
        <f t="shared" si="7"/>
        <v>Løbende priser (mio. kr.)</v>
      </c>
      <c r="B165" s="13" t="str">
        <f t="shared" si="7"/>
        <v>I alt (netto)</v>
      </c>
      <c r="C165" s="13" t="str">
        <f t="shared" si="7"/>
        <v>1 Driftskonti</v>
      </c>
      <c r="D165" s="18" t="str">
        <f t="shared" si="7"/>
        <v>2024</v>
      </c>
      <c r="E165" s="3">
        <v>561</v>
      </c>
      <c r="F165" s="4" t="s">
        <v>63</v>
      </c>
      <c r="G165" s="16">
        <f t="shared" ref="G165:M174" si="13">G64/1000</f>
        <v>323.21800000000002</v>
      </c>
      <c r="H165" s="16">
        <f t="shared" si="13"/>
        <v>643.76900000000001</v>
      </c>
      <c r="I165" s="16">
        <f t="shared" si="13"/>
        <v>182.512</v>
      </c>
      <c r="J165" s="16">
        <f t="shared" si="13"/>
        <v>13.992000000000001</v>
      </c>
      <c r="K165" s="16">
        <f t="shared" si="13"/>
        <v>72.536000000000001</v>
      </c>
      <c r="L165" s="16">
        <f t="shared" si="13"/>
        <v>6.0369999999999999</v>
      </c>
      <c r="M165" s="16">
        <f t="shared" si="13"/>
        <v>1242.0640000000001</v>
      </c>
    </row>
    <row r="166" spans="1:13" s="13" customFormat="1" x14ac:dyDescent="0.2">
      <c r="A166" s="13" t="str">
        <f t="shared" si="7"/>
        <v>Løbende priser (mio. kr.)</v>
      </c>
      <c r="B166" s="13" t="str">
        <f t="shared" si="7"/>
        <v>I alt (netto)</v>
      </c>
      <c r="C166" s="13" t="str">
        <f t="shared" si="7"/>
        <v>1 Driftskonti</v>
      </c>
      <c r="D166" s="18" t="str">
        <f t="shared" si="7"/>
        <v>2024</v>
      </c>
      <c r="E166" s="3">
        <v>563</v>
      </c>
      <c r="F166" s="4" t="s">
        <v>64</v>
      </c>
      <c r="G166" s="16">
        <f t="shared" si="13"/>
        <v>13.452999999999999</v>
      </c>
      <c r="H166" s="16">
        <f t="shared" si="13"/>
        <v>25.832000000000001</v>
      </c>
      <c r="I166" s="16">
        <f t="shared" si="13"/>
        <v>5.8719999999999999</v>
      </c>
      <c r="J166" s="16">
        <f t="shared" si="13"/>
        <v>4.1529999999999996</v>
      </c>
      <c r="K166" s="16">
        <f t="shared" si="13"/>
        <v>3.548</v>
      </c>
      <c r="L166" s="16">
        <f t="shared" si="13"/>
        <v>0.13</v>
      </c>
      <c r="M166" s="16">
        <f t="shared" si="13"/>
        <v>52.988</v>
      </c>
    </row>
    <row r="167" spans="1:13" s="13" customFormat="1" x14ac:dyDescent="0.2">
      <c r="A167" s="13" t="str">
        <f t="shared" si="7"/>
        <v>Løbende priser (mio. kr.)</v>
      </c>
      <c r="B167" s="13" t="str">
        <f t="shared" si="7"/>
        <v>I alt (netto)</v>
      </c>
      <c r="C167" s="13" t="str">
        <f t="shared" si="7"/>
        <v>1 Driftskonti</v>
      </c>
      <c r="D167" s="18" t="str">
        <f t="shared" si="7"/>
        <v>2024</v>
      </c>
      <c r="E167" s="3">
        <v>573</v>
      </c>
      <c r="F167" s="4" t="s">
        <v>70</v>
      </c>
      <c r="G167" s="16">
        <f t="shared" si="13"/>
        <v>90.192999999999998</v>
      </c>
      <c r="H167" s="16">
        <f t="shared" si="13"/>
        <v>261.46800000000002</v>
      </c>
      <c r="I167" s="16">
        <f t="shared" si="13"/>
        <v>80.525999999999996</v>
      </c>
      <c r="J167" s="16">
        <f t="shared" si="13"/>
        <v>22.472999999999999</v>
      </c>
      <c r="K167" s="16">
        <f t="shared" si="13"/>
        <v>27.196000000000002</v>
      </c>
      <c r="L167" s="16">
        <f t="shared" si="13"/>
        <v>2.7570000000000001</v>
      </c>
      <c r="M167" s="16">
        <f t="shared" si="13"/>
        <v>484.613</v>
      </c>
    </row>
    <row r="168" spans="1:13" s="13" customFormat="1" x14ac:dyDescent="0.2">
      <c r="A168" s="13" t="str">
        <f t="shared" si="7"/>
        <v>Løbende priser (mio. kr.)</v>
      </c>
      <c r="B168" s="13" t="str">
        <f t="shared" si="7"/>
        <v>I alt (netto)</v>
      </c>
      <c r="C168" s="13" t="str">
        <f t="shared" si="7"/>
        <v>1 Driftskonti</v>
      </c>
      <c r="D168" s="18" t="str">
        <f t="shared" si="7"/>
        <v>2024</v>
      </c>
      <c r="E168" s="3">
        <v>575</v>
      </c>
      <c r="F168" s="4" t="s">
        <v>71</v>
      </c>
      <c r="G168" s="16">
        <f t="shared" si="13"/>
        <v>119.64700000000001</v>
      </c>
      <c r="H168" s="16">
        <f t="shared" si="13"/>
        <v>177.58699999999999</v>
      </c>
      <c r="I168" s="16">
        <f t="shared" si="13"/>
        <v>42.847999999999999</v>
      </c>
      <c r="J168" s="16">
        <f t="shared" si="13"/>
        <v>48.537999999999997</v>
      </c>
      <c r="K168" s="16">
        <f t="shared" si="13"/>
        <v>22.123999999999999</v>
      </c>
      <c r="L168" s="16">
        <f t="shared" si="13"/>
        <v>1.5509999999999999</v>
      </c>
      <c r="M168" s="16">
        <f t="shared" si="13"/>
        <v>412.29500000000002</v>
      </c>
    </row>
    <row r="169" spans="1:13" s="13" customFormat="1" x14ac:dyDescent="0.2">
      <c r="A169" s="13" t="str">
        <f t="shared" si="7"/>
        <v>Løbende priser (mio. kr.)</v>
      </c>
      <c r="B169" s="13" t="str">
        <f t="shared" si="7"/>
        <v>I alt (netto)</v>
      </c>
      <c r="C169" s="13" t="str">
        <f t="shared" si="7"/>
        <v>1 Driftskonti</v>
      </c>
      <c r="D169" s="18" t="str">
        <f t="shared" si="7"/>
        <v>2024</v>
      </c>
      <c r="E169" s="3">
        <v>580</v>
      </c>
      <c r="F169" s="4" t="s">
        <v>73</v>
      </c>
      <c r="G169" s="16">
        <f t="shared" si="13"/>
        <v>186.666</v>
      </c>
      <c r="H169" s="16">
        <f t="shared" si="13"/>
        <v>306.62200000000001</v>
      </c>
      <c r="I169" s="16">
        <f t="shared" si="13"/>
        <v>111.059</v>
      </c>
      <c r="J169" s="16">
        <f t="shared" si="13"/>
        <v>4.2190000000000003</v>
      </c>
      <c r="K169" s="16">
        <f t="shared" si="13"/>
        <v>53.469000000000001</v>
      </c>
      <c r="L169" s="16">
        <f t="shared" si="13"/>
        <v>4.399</v>
      </c>
      <c r="M169" s="16">
        <f t="shared" si="13"/>
        <v>666.43399999999997</v>
      </c>
    </row>
    <row r="170" spans="1:13" s="13" customFormat="1" x14ac:dyDescent="0.2">
      <c r="A170" s="13" t="str">
        <f t="shared" si="7"/>
        <v>Løbende priser (mio. kr.)</v>
      </c>
      <c r="B170" s="13" t="str">
        <f t="shared" si="7"/>
        <v>I alt (netto)</v>
      </c>
      <c r="C170" s="13" t="str">
        <f t="shared" si="7"/>
        <v>1 Driftskonti</v>
      </c>
      <c r="D170" s="18" t="str">
        <f t="shared" ref="D170:D202" si="14">D169</f>
        <v>2024</v>
      </c>
      <c r="E170" s="3">
        <v>607</v>
      </c>
      <c r="F170" s="4" t="s">
        <v>65</v>
      </c>
      <c r="G170" s="16">
        <f t="shared" si="13"/>
        <v>161.624</v>
      </c>
      <c r="H170" s="16">
        <f t="shared" si="13"/>
        <v>249.27600000000001</v>
      </c>
      <c r="I170" s="16">
        <f t="shared" si="13"/>
        <v>76.668999999999997</v>
      </c>
      <c r="J170" s="16">
        <f t="shared" si="13"/>
        <v>37.198999999999998</v>
      </c>
      <c r="K170" s="16">
        <f t="shared" si="13"/>
        <v>16.698</v>
      </c>
      <c r="L170" s="16">
        <f t="shared" si="13"/>
        <v>2.8530000000000002</v>
      </c>
      <c r="M170" s="16">
        <f t="shared" si="13"/>
        <v>544.31899999999996</v>
      </c>
    </row>
    <row r="171" spans="1:13" s="13" customFormat="1" x14ac:dyDescent="0.2">
      <c r="A171" s="13" t="str">
        <f t="shared" ref="A171:A202" si="15">A170</f>
        <v>Løbende priser (mio. kr.)</v>
      </c>
      <c r="B171" s="13" t="str">
        <f t="shared" ref="B171:B202" si="16">B170</f>
        <v>I alt (netto)</v>
      </c>
      <c r="C171" s="13" t="str">
        <f t="shared" ref="C171:C202" si="17">C170</f>
        <v>1 Driftskonti</v>
      </c>
      <c r="D171" s="18" t="str">
        <f t="shared" si="14"/>
        <v>2024</v>
      </c>
      <c r="E171" s="3">
        <v>615</v>
      </c>
      <c r="F171" s="4" t="s">
        <v>76</v>
      </c>
      <c r="G171" s="16">
        <f t="shared" si="13"/>
        <v>176.49700000000001</v>
      </c>
      <c r="H171" s="16">
        <f t="shared" si="13"/>
        <v>440.98099999999999</v>
      </c>
      <c r="I171" s="16">
        <f t="shared" si="13"/>
        <v>127.843</v>
      </c>
      <c r="J171" s="16">
        <f t="shared" si="13"/>
        <v>17.408999999999999</v>
      </c>
      <c r="K171" s="16">
        <f t="shared" si="13"/>
        <v>46.786999999999999</v>
      </c>
      <c r="L171" s="16">
        <f t="shared" si="13"/>
        <v>2.7490000000000001</v>
      </c>
      <c r="M171" s="16">
        <f t="shared" si="13"/>
        <v>812.26599999999996</v>
      </c>
    </row>
    <row r="172" spans="1:13" s="13" customFormat="1" x14ac:dyDescent="0.2">
      <c r="A172" s="13" t="str">
        <f t="shared" si="15"/>
        <v>Løbende priser (mio. kr.)</v>
      </c>
      <c r="B172" s="13" t="str">
        <f t="shared" si="16"/>
        <v>I alt (netto)</v>
      </c>
      <c r="C172" s="13" t="str">
        <f t="shared" si="17"/>
        <v>1 Driftskonti</v>
      </c>
      <c r="D172" s="18" t="str">
        <f t="shared" si="14"/>
        <v>2024</v>
      </c>
      <c r="E172" s="3">
        <v>621</v>
      </c>
      <c r="F172" s="4" t="s">
        <v>67</v>
      </c>
      <c r="G172" s="16">
        <f t="shared" si="13"/>
        <v>229.06100000000001</v>
      </c>
      <c r="H172" s="16">
        <f t="shared" si="13"/>
        <v>369.28699999999998</v>
      </c>
      <c r="I172" s="16">
        <f t="shared" si="13"/>
        <v>157.31299999999999</v>
      </c>
      <c r="J172" s="16">
        <f t="shared" si="13"/>
        <v>48.003999999999998</v>
      </c>
      <c r="K172" s="16">
        <f t="shared" si="13"/>
        <v>33.756999999999998</v>
      </c>
      <c r="L172" s="16">
        <f t="shared" si="13"/>
        <v>3.3690000000000002</v>
      </c>
      <c r="M172" s="16">
        <f t="shared" si="13"/>
        <v>840.79100000000005</v>
      </c>
    </row>
    <row r="173" spans="1:13" s="13" customFormat="1" x14ac:dyDescent="0.2">
      <c r="A173" s="13" t="str">
        <f t="shared" si="15"/>
        <v>Løbende priser (mio. kr.)</v>
      </c>
      <c r="B173" s="13" t="str">
        <f t="shared" si="16"/>
        <v>I alt (netto)</v>
      </c>
      <c r="C173" s="13" t="str">
        <f t="shared" si="17"/>
        <v>1 Driftskonti</v>
      </c>
      <c r="D173" s="18" t="str">
        <f t="shared" si="14"/>
        <v>2024</v>
      </c>
      <c r="E173" s="3">
        <v>630</v>
      </c>
      <c r="F173" s="4" t="s">
        <v>72</v>
      </c>
      <c r="G173" s="16">
        <f t="shared" si="13"/>
        <v>308.74299999999999</v>
      </c>
      <c r="H173" s="16">
        <f t="shared" si="13"/>
        <v>381.24099999999999</v>
      </c>
      <c r="I173" s="16">
        <f t="shared" si="13"/>
        <v>136.39599999999999</v>
      </c>
      <c r="J173" s="16">
        <f t="shared" si="13"/>
        <v>56.453000000000003</v>
      </c>
      <c r="K173" s="16">
        <f t="shared" si="13"/>
        <v>35.256999999999998</v>
      </c>
      <c r="L173" s="16">
        <f t="shared" si="13"/>
        <v>4.1180000000000003</v>
      </c>
      <c r="M173" s="16">
        <f t="shared" si="13"/>
        <v>922.20799999999997</v>
      </c>
    </row>
    <row r="174" spans="1:13" s="13" customFormat="1" x14ac:dyDescent="0.2">
      <c r="A174" s="13" t="str">
        <f t="shared" si="15"/>
        <v>Løbende priser (mio. kr.)</v>
      </c>
      <c r="B174" s="13" t="str">
        <f t="shared" si="16"/>
        <v>I alt (netto)</v>
      </c>
      <c r="C174" s="13" t="str">
        <f t="shared" si="17"/>
        <v>1 Driftskonti</v>
      </c>
      <c r="D174" s="18" t="str">
        <f t="shared" si="14"/>
        <v>2024</v>
      </c>
      <c r="E174" s="3">
        <v>657</v>
      </c>
      <c r="F174" s="4" t="s">
        <v>85</v>
      </c>
      <c r="G174" s="16">
        <f t="shared" si="13"/>
        <v>162.89500000000001</v>
      </c>
      <c r="H174" s="16">
        <f t="shared" si="13"/>
        <v>368.77699999999999</v>
      </c>
      <c r="I174" s="16">
        <f t="shared" si="13"/>
        <v>87.221000000000004</v>
      </c>
      <c r="J174" s="16">
        <f t="shared" si="13"/>
        <v>94.007999999999996</v>
      </c>
      <c r="K174" s="16">
        <f t="shared" si="13"/>
        <v>31.655999999999999</v>
      </c>
      <c r="L174" s="16">
        <f t="shared" si="13"/>
        <v>2.3650000000000002</v>
      </c>
      <c r="M174" s="16">
        <f t="shared" si="13"/>
        <v>746.92200000000003</v>
      </c>
    </row>
    <row r="175" spans="1:13" s="13" customFormat="1" x14ac:dyDescent="0.2">
      <c r="A175" s="13" t="str">
        <f t="shared" si="15"/>
        <v>Løbende priser (mio. kr.)</v>
      </c>
      <c r="B175" s="13" t="str">
        <f t="shared" si="16"/>
        <v>I alt (netto)</v>
      </c>
      <c r="C175" s="13" t="str">
        <f t="shared" si="17"/>
        <v>1 Driftskonti</v>
      </c>
      <c r="D175" s="18" t="str">
        <f t="shared" si="14"/>
        <v>2024</v>
      </c>
      <c r="E175" s="3">
        <v>661</v>
      </c>
      <c r="F175" s="4" t="s">
        <v>86</v>
      </c>
      <c r="G175" s="16">
        <f t="shared" ref="G175:M184" si="18">G74/1000</f>
        <v>119.533</v>
      </c>
      <c r="H175" s="16">
        <f t="shared" si="18"/>
        <v>264.82799999999997</v>
      </c>
      <c r="I175" s="16">
        <f t="shared" si="18"/>
        <v>57.27</v>
      </c>
      <c r="J175" s="16">
        <f t="shared" si="18"/>
        <v>13.823</v>
      </c>
      <c r="K175" s="16">
        <f t="shared" si="18"/>
        <v>22.564</v>
      </c>
      <c r="L175" s="16">
        <f t="shared" si="18"/>
        <v>2.754</v>
      </c>
      <c r="M175" s="16">
        <f t="shared" si="18"/>
        <v>480.77199999999999</v>
      </c>
    </row>
    <row r="176" spans="1:13" s="13" customFormat="1" x14ac:dyDescent="0.2">
      <c r="A176" s="13" t="str">
        <f t="shared" si="15"/>
        <v>Løbende priser (mio. kr.)</v>
      </c>
      <c r="B176" s="13" t="str">
        <f t="shared" si="16"/>
        <v>I alt (netto)</v>
      </c>
      <c r="C176" s="13" t="str">
        <f t="shared" si="17"/>
        <v>1 Driftskonti</v>
      </c>
      <c r="D176" s="18" t="str">
        <f t="shared" si="14"/>
        <v>2024</v>
      </c>
      <c r="E176" s="3">
        <v>665</v>
      </c>
      <c r="F176" s="4" t="s">
        <v>88</v>
      </c>
      <c r="G176" s="16">
        <f t="shared" si="18"/>
        <v>49.326000000000001</v>
      </c>
      <c r="H176" s="16">
        <f t="shared" si="18"/>
        <v>107.366</v>
      </c>
      <c r="I176" s="16">
        <f t="shared" si="18"/>
        <v>29.140999999999998</v>
      </c>
      <c r="J176" s="16">
        <f t="shared" si="18"/>
        <v>13.582000000000001</v>
      </c>
      <c r="K176" s="16">
        <f t="shared" si="18"/>
        <v>6.7770000000000001</v>
      </c>
      <c r="L176" s="16">
        <f t="shared" si="18"/>
        <v>1.34</v>
      </c>
      <c r="M176" s="16">
        <f t="shared" si="18"/>
        <v>207.53200000000001</v>
      </c>
    </row>
    <row r="177" spans="1:13" s="13" customFormat="1" x14ac:dyDescent="0.2">
      <c r="A177" s="13" t="str">
        <f t="shared" si="15"/>
        <v>Løbende priser (mio. kr.)</v>
      </c>
      <c r="B177" s="13" t="str">
        <f t="shared" si="16"/>
        <v>I alt (netto)</v>
      </c>
      <c r="C177" s="13" t="str">
        <f t="shared" si="17"/>
        <v>1 Driftskonti</v>
      </c>
      <c r="D177" s="18" t="str">
        <f t="shared" si="14"/>
        <v>2024</v>
      </c>
      <c r="E177" s="3">
        <v>671</v>
      </c>
      <c r="F177" s="4" t="s">
        <v>91</v>
      </c>
      <c r="G177" s="16">
        <f t="shared" si="18"/>
        <v>60.12</v>
      </c>
      <c r="H177" s="16">
        <f t="shared" si="18"/>
        <v>110.476</v>
      </c>
      <c r="I177" s="16">
        <f t="shared" si="18"/>
        <v>33.604999999999997</v>
      </c>
      <c r="J177" s="16">
        <f t="shared" si="18"/>
        <v>8.8350000000000009</v>
      </c>
      <c r="K177" s="16">
        <f t="shared" si="18"/>
        <v>7.1070000000000002</v>
      </c>
      <c r="L177" s="16">
        <f t="shared" si="18"/>
        <v>1.0589999999999999</v>
      </c>
      <c r="M177" s="16">
        <f t="shared" si="18"/>
        <v>221.202</v>
      </c>
    </row>
    <row r="178" spans="1:13" s="13" customFormat="1" x14ac:dyDescent="0.2">
      <c r="A178" s="13" t="str">
        <f t="shared" si="15"/>
        <v>Løbende priser (mio. kr.)</v>
      </c>
      <c r="B178" s="13" t="str">
        <f t="shared" si="16"/>
        <v>I alt (netto)</v>
      </c>
      <c r="C178" s="13" t="str">
        <f t="shared" si="17"/>
        <v>1 Driftskonti</v>
      </c>
      <c r="D178" s="18" t="str">
        <f t="shared" si="14"/>
        <v>2024</v>
      </c>
      <c r="E178" s="3">
        <v>706</v>
      </c>
      <c r="F178" s="4" t="s">
        <v>83</v>
      </c>
      <c r="G178" s="16">
        <f t="shared" si="18"/>
        <v>147.52000000000001</v>
      </c>
      <c r="H178" s="16">
        <f t="shared" si="18"/>
        <v>182.50700000000001</v>
      </c>
      <c r="I178" s="16">
        <f t="shared" si="18"/>
        <v>63.344999999999999</v>
      </c>
      <c r="J178" s="16">
        <f t="shared" si="18"/>
        <v>9.7240000000000002</v>
      </c>
      <c r="K178" s="16">
        <f t="shared" si="18"/>
        <v>8.9039999999999999</v>
      </c>
      <c r="L178" s="16">
        <f t="shared" si="18"/>
        <v>2.8650000000000002</v>
      </c>
      <c r="M178" s="16">
        <f t="shared" si="18"/>
        <v>414.86500000000001</v>
      </c>
    </row>
    <row r="179" spans="1:13" s="13" customFormat="1" x14ac:dyDescent="0.2">
      <c r="A179" s="13" t="str">
        <f t="shared" si="15"/>
        <v>Løbende priser (mio. kr.)</v>
      </c>
      <c r="B179" s="13" t="str">
        <f t="shared" si="16"/>
        <v>I alt (netto)</v>
      </c>
      <c r="C179" s="13" t="str">
        <f t="shared" si="17"/>
        <v>1 Driftskonti</v>
      </c>
      <c r="D179" s="18" t="str">
        <f t="shared" si="14"/>
        <v>2024</v>
      </c>
      <c r="E179" s="3">
        <v>707</v>
      </c>
      <c r="F179" s="4" t="s">
        <v>77</v>
      </c>
      <c r="G179" s="16">
        <f t="shared" si="18"/>
        <v>114.749</v>
      </c>
      <c r="H179" s="16">
        <f t="shared" si="18"/>
        <v>244.96700000000001</v>
      </c>
      <c r="I179" s="16">
        <f t="shared" si="18"/>
        <v>45.939</v>
      </c>
      <c r="J179" s="16">
        <f t="shared" si="18"/>
        <v>15.695</v>
      </c>
      <c r="K179" s="16">
        <f t="shared" si="18"/>
        <v>17.652999999999999</v>
      </c>
      <c r="L179" s="16">
        <f t="shared" si="18"/>
        <v>2.121</v>
      </c>
      <c r="M179" s="16">
        <f t="shared" si="18"/>
        <v>441.12400000000002</v>
      </c>
    </row>
    <row r="180" spans="1:13" s="13" customFormat="1" x14ac:dyDescent="0.2">
      <c r="A180" s="13" t="str">
        <f t="shared" si="15"/>
        <v>Løbende priser (mio. kr.)</v>
      </c>
      <c r="B180" s="13" t="str">
        <f t="shared" si="16"/>
        <v>I alt (netto)</v>
      </c>
      <c r="C180" s="13" t="str">
        <f t="shared" si="17"/>
        <v>1 Driftskonti</v>
      </c>
      <c r="D180" s="18" t="str">
        <f t="shared" si="14"/>
        <v>2024</v>
      </c>
      <c r="E180" s="3">
        <v>710</v>
      </c>
      <c r="F180" s="4" t="s">
        <v>74</v>
      </c>
      <c r="G180" s="16">
        <f t="shared" si="18"/>
        <v>90.709000000000003</v>
      </c>
      <c r="H180" s="16">
        <f t="shared" si="18"/>
        <v>182.92</v>
      </c>
      <c r="I180" s="16">
        <f t="shared" si="18"/>
        <v>71.459000000000003</v>
      </c>
      <c r="J180" s="16">
        <f t="shared" si="18"/>
        <v>27.395</v>
      </c>
      <c r="K180" s="16">
        <f t="shared" si="18"/>
        <v>12.127000000000001</v>
      </c>
      <c r="L180" s="16">
        <f t="shared" si="18"/>
        <v>2.5760000000000001</v>
      </c>
      <c r="M180" s="16">
        <f t="shared" si="18"/>
        <v>387.18599999999998</v>
      </c>
    </row>
    <row r="181" spans="1:13" s="13" customFormat="1" x14ac:dyDescent="0.2">
      <c r="A181" s="13" t="str">
        <f t="shared" si="15"/>
        <v>Løbende priser (mio. kr.)</v>
      </c>
      <c r="B181" s="13" t="str">
        <f t="shared" si="16"/>
        <v>I alt (netto)</v>
      </c>
      <c r="C181" s="13" t="str">
        <f t="shared" si="17"/>
        <v>1 Driftskonti</v>
      </c>
      <c r="D181" s="18" t="str">
        <f t="shared" si="14"/>
        <v>2024</v>
      </c>
      <c r="E181" s="3">
        <v>727</v>
      </c>
      <c r="F181" s="4" t="s">
        <v>78</v>
      </c>
      <c r="G181" s="16">
        <f t="shared" si="18"/>
        <v>68.727000000000004</v>
      </c>
      <c r="H181" s="16">
        <f t="shared" si="18"/>
        <v>118.471</v>
      </c>
      <c r="I181" s="16">
        <f t="shared" si="18"/>
        <v>27.710999999999999</v>
      </c>
      <c r="J181" s="16">
        <f t="shared" si="18"/>
        <v>16.302</v>
      </c>
      <c r="K181" s="16">
        <f t="shared" si="18"/>
        <v>12.776999999999999</v>
      </c>
      <c r="L181" s="16">
        <f t="shared" si="18"/>
        <v>1.4830000000000001</v>
      </c>
      <c r="M181" s="16">
        <f t="shared" si="18"/>
        <v>245.471</v>
      </c>
    </row>
    <row r="182" spans="1:13" s="13" customFormat="1" x14ac:dyDescent="0.2">
      <c r="A182" s="13" t="str">
        <f t="shared" si="15"/>
        <v>Løbende priser (mio. kr.)</v>
      </c>
      <c r="B182" s="13" t="str">
        <f t="shared" si="16"/>
        <v>I alt (netto)</v>
      </c>
      <c r="C182" s="13" t="str">
        <f t="shared" si="17"/>
        <v>1 Driftskonti</v>
      </c>
      <c r="D182" s="18" t="str">
        <f t="shared" si="14"/>
        <v>2024</v>
      </c>
      <c r="E182" s="3">
        <v>730</v>
      </c>
      <c r="F182" s="4" t="s">
        <v>79</v>
      </c>
      <c r="G182" s="16">
        <f t="shared" si="18"/>
        <v>286.255</v>
      </c>
      <c r="H182" s="16">
        <f t="shared" si="18"/>
        <v>609.6</v>
      </c>
      <c r="I182" s="16">
        <f t="shared" si="18"/>
        <v>92.688000000000002</v>
      </c>
      <c r="J182" s="16">
        <f t="shared" si="18"/>
        <v>6.0419999999999998</v>
      </c>
      <c r="K182" s="16">
        <f t="shared" si="18"/>
        <v>50.05</v>
      </c>
      <c r="L182" s="16">
        <f t="shared" si="18"/>
        <v>4.6870000000000003</v>
      </c>
      <c r="M182" s="16">
        <f t="shared" si="18"/>
        <v>1049.3219999999999</v>
      </c>
    </row>
    <row r="183" spans="1:13" s="13" customFormat="1" x14ac:dyDescent="0.2">
      <c r="A183" s="13" t="str">
        <f t="shared" si="15"/>
        <v>Løbende priser (mio. kr.)</v>
      </c>
      <c r="B183" s="13" t="str">
        <f t="shared" si="16"/>
        <v>I alt (netto)</v>
      </c>
      <c r="C183" s="13" t="str">
        <f t="shared" si="17"/>
        <v>1 Driftskonti</v>
      </c>
      <c r="D183" s="18" t="str">
        <f t="shared" si="14"/>
        <v>2024</v>
      </c>
      <c r="E183" s="3">
        <v>740</v>
      </c>
      <c r="F183" s="4" t="s">
        <v>81</v>
      </c>
      <c r="G183" s="16">
        <f t="shared" si="18"/>
        <v>199.17699999999999</v>
      </c>
      <c r="H183" s="16">
        <f t="shared" si="18"/>
        <v>393.70499999999998</v>
      </c>
      <c r="I183" s="16">
        <f t="shared" si="18"/>
        <v>121.34099999999999</v>
      </c>
      <c r="J183" s="16">
        <f t="shared" si="18"/>
        <v>83.956000000000003</v>
      </c>
      <c r="K183" s="16">
        <f t="shared" si="18"/>
        <v>33.884</v>
      </c>
      <c r="L183" s="16">
        <f t="shared" si="18"/>
        <v>4.5519999999999996</v>
      </c>
      <c r="M183" s="16">
        <f t="shared" si="18"/>
        <v>836.61500000000001</v>
      </c>
    </row>
    <row r="184" spans="1:13" s="13" customFormat="1" x14ac:dyDescent="0.2">
      <c r="A184" s="13" t="str">
        <f t="shared" si="15"/>
        <v>Løbende priser (mio. kr.)</v>
      </c>
      <c r="B184" s="13" t="str">
        <f t="shared" si="16"/>
        <v>I alt (netto)</v>
      </c>
      <c r="C184" s="13" t="str">
        <f t="shared" si="17"/>
        <v>1 Driftskonti</v>
      </c>
      <c r="D184" s="18" t="str">
        <f t="shared" si="14"/>
        <v>2024</v>
      </c>
      <c r="E184" s="3">
        <v>741</v>
      </c>
      <c r="F184" s="4" t="s">
        <v>80</v>
      </c>
      <c r="G184" s="16">
        <f t="shared" si="18"/>
        <v>19.367999999999999</v>
      </c>
      <c r="H184" s="16">
        <f t="shared" si="18"/>
        <v>32.564</v>
      </c>
      <c r="I184" s="16">
        <f t="shared" si="18"/>
        <v>8.1180000000000003</v>
      </c>
      <c r="J184" s="16">
        <f t="shared" si="18"/>
        <v>0</v>
      </c>
      <c r="K184" s="16">
        <f t="shared" si="18"/>
        <v>3.4569999999999999</v>
      </c>
      <c r="L184" s="16">
        <f t="shared" si="18"/>
        <v>0</v>
      </c>
      <c r="M184" s="16">
        <f t="shared" si="18"/>
        <v>63.506999999999998</v>
      </c>
    </row>
    <row r="185" spans="1:13" s="13" customFormat="1" x14ac:dyDescent="0.2">
      <c r="A185" s="13" t="str">
        <f t="shared" si="15"/>
        <v>Løbende priser (mio. kr.)</v>
      </c>
      <c r="B185" s="13" t="str">
        <f t="shared" si="16"/>
        <v>I alt (netto)</v>
      </c>
      <c r="C185" s="13" t="str">
        <f t="shared" si="17"/>
        <v>1 Driftskonti</v>
      </c>
      <c r="D185" s="18" t="str">
        <f t="shared" si="14"/>
        <v>2024</v>
      </c>
      <c r="E185" s="3">
        <v>746</v>
      </c>
      <c r="F185" s="4" t="s">
        <v>82</v>
      </c>
      <c r="G185" s="16">
        <f t="shared" ref="G185:M194" si="19">G84/1000</f>
        <v>97.284999999999997</v>
      </c>
      <c r="H185" s="16">
        <f t="shared" si="19"/>
        <v>286.06700000000001</v>
      </c>
      <c r="I185" s="16">
        <f t="shared" si="19"/>
        <v>73.424999999999997</v>
      </c>
      <c r="J185" s="16">
        <f t="shared" si="19"/>
        <v>5.3259999999999996</v>
      </c>
      <c r="K185" s="16">
        <f t="shared" si="19"/>
        <v>17.465</v>
      </c>
      <c r="L185" s="16">
        <f t="shared" si="19"/>
        <v>3.2229999999999999</v>
      </c>
      <c r="M185" s="16">
        <f t="shared" si="19"/>
        <v>482.791</v>
      </c>
    </row>
    <row r="186" spans="1:13" s="13" customFormat="1" x14ac:dyDescent="0.2">
      <c r="A186" s="13" t="str">
        <f t="shared" si="15"/>
        <v>Løbende priser (mio. kr.)</v>
      </c>
      <c r="B186" s="13" t="str">
        <f t="shared" si="16"/>
        <v>I alt (netto)</v>
      </c>
      <c r="C186" s="13" t="str">
        <f t="shared" si="17"/>
        <v>1 Driftskonti</v>
      </c>
      <c r="D186" s="18" t="str">
        <f t="shared" si="14"/>
        <v>2024</v>
      </c>
      <c r="E186" s="3">
        <v>751</v>
      </c>
      <c r="F186" s="4" t="s">
        <v>84</v>
      </c>
      <c r="G186" s="16">
        <f t="shared" si="19"/>
        <v>649.23</v>
      </c>
      <c r="H186" s="16">
        <f t="shared" si="19"/>
        <v>1356.366</v>
      </c>
      <c r="I186" s="16">
        <f t="shared" si="19"/>
        <v>298.58300000000003</v>
      </c>
      <c r="J186" s="16">
        <f t="shared" si="19"/>
        <v>126.551</v>
      </c>
      <c r="K186" s="16">
        <f t="shared" si="19"/>
        <v>78.144999999999996</v>
      </c>
      <c r="L186" s="16">
        <f t="shared" si="19"/>
        <v>6.3540000000000001</v>
      </c>
      <c r="M186" s="16">
        <f t="shared" si="19"/>
        <v>2515.2289999999998</v>
      </c>
    </row>
    <row r="187" spans="1:13" s="13" customFormat="1" x14ac:dyDescent="0.2">
      <c r="A187" s="13" t="str">
        <f t="shared" si="15"/>
        <v>Løbende priser (mio. kr.)</v>
      </c>
      <c r="B187" s="13" t="str">
        <f t="shared" si="16"/>
        <v>I alt (netto)</v>
      </c>
      <c r="C187" s="13" t="str">
        <f t="shared" si="17"/>
        <v>1 Driftskonti</v>
      </c>
      <c r="D187" s="18" t="str">
        <f t="shared" si="14"/>
        <v>2024</v>
      </c>
      <c r="E187" s="3">
        <v>756</v>
      </c>
      <c r="F187" s="4" t="s">
        <v>87</v>
      </c>
      <c r="G187" s="16">
        <f t="shared" si="19"/>
        <v>104.441</v>
      </c>
      <c r="H187" s="16">
        <f t="shared" si="19"/>
        <v>193.80600000000001</v>
      </c>
      <c r="I187" s="16">
        <f t="shared" si="19"/>
        <v>38.975999999999999</v>
      </c>
      <c r="J187" s="16">
        <f t="shared" si="19"/>
        <v>33.700000000000003</v>
      </c>
      <c r="K187" s="16">
        <f t="shared" si="19"/>
        <v>20.684999999999999</v>
      </c>
      <c r="L187" s="16">
        <f t="shared" si="19"/>
        <v>1.5940000000000001</v>
      </c>
      <c r="M187" s="16">
        <f t="shared" si="19"/>
        <v>393.202</v>
      </c>
    </row>
    <row r="188" spans="1:13" s="13" customFormat="1" x14ac:dyDescent="0.2">
      <c r="A188" s="13" t="str">
        <f t="shared" si="15"/>
        <v>Løbende priser (mio. kr.)</v>
      </c>
      <c r="B188" s="13" t="str">
        <f t="shared" si="16"/>
        <v>I alt (netto)</v>
      </c>
      <c r="C188" s="13" t="str">
        <f t="shared" si="17"/>
        <v>1 Driftskonti</v>
      </c>
      <c r="D188" s="18" t="str">
        <f t="shared" si="14"/>
        <v>2024</v>
      </c>
      <c r="E188" s="3">
        <v>760</v>
      </c>
      <c r="F188" s="4" t="s">
        <v>89</v>
      </c>
      <c r="G188" s="16">
        <f t="shared" si="19"/>
        <v>187.721</v>
      </c>
      <c r="H188" s="16">
        <f t="shared" si="19"/>
        <v>267.23</v>
      </c>
      <c r="I188" s="16">
        <f t="shared" si="19"/>
        <v>65.984999999999999</v>
      </c>
      <c r="J188" s="16">
        <f t="shared" si="19"/>
        <v>22.494</v>
      </c>
      <c r="K188" s="16">
        <f t="shared" si="19"/>
        <v>18.780999999999999</v>
      </c>
      <c r="L188" s="16">
        <f t="shared" si="19"/>
        <v>2.9790000000000001</v>
      </c>
      <c r="M188" s="16">
        <f t="shared" si="19"/>
        <v>565.19000000000005</v>
      </c>
    </row>
    <row r="189" spans="1:13" s="13" customFormat="1" x14ac:dyDescent="0.2">
      <c r="A189" s="13" t="str">
        <f t="shared" si="15"/>
        <v>Løbende priser (mio. kr.)</v>
      </c>
      <c r="B189" s="13" t="str">
        <f t="shared" si="16"/>
        <v>I alt (netto)</v>
      </c>
      <c r="C189" s="13" t="str">
        <f t="shared" si="17"/>
        <v>1 Driftskonti</v>
      </c>
      <c r="D189" s="18" t="str">
        <f t="shared" si="14"/>
        <v>2024</v>
      </c>
      <c r="E189" s="3">
        <v>766</v>
      </c>
      <c r="F189" s="4" t="s">
        <v>75</v>
      </c>
      <c r="G189" s="16">
        <f t="shared" si="19"/>
        <v>86.623000000000005</v>
      </c>
      <c r="H189" s="16">
        <f t="shared" si="19"/>
        <v>197.32300000000001</v>
      </c>
      <c r="I189" s="16">
        <f t="shared" si="19"/>
        <v>89.176000000000002</v>
      </c>
      <c r="J189" s="16">
        <f t="shared" si="19"/>
        <v>18.652000000000001</v>
      </c>
      <c r="K189" s="16">
        <f t="shared" si="19"/>
        <v>15.634</v>
      </c>
      <c r="L189" s="16">
        <f t="shared" si="19"/>
        <v>1.8580000000000001</v>
      </c>
      <c r="M189" s="16">
        <f t="shared" si="19"/>
        <v>409.26600000000002</v>
      </c>
    </row>
    <row r="190" spans="1:13" s="13" customFormat="1" x14ac:dyDescent="0.2">
      <c r="A190" s="13" t="str">
        <f t="shared" si="15"/>
        <v>Løbende priser (mio. kr.)</v>
      </c>
      <c r="B190" s="13" t="str">
        <f t="shared" si="16"/>
        <v>I alt (netto)</v>
      </c>
      <c r="C190" s="13" t="str">
        <f t="shared" si="17"/>
        <v>1 Driftskonti</v>
      </c>
      <c r="D190" s="18" t="str">
        <f t="shared" si="14"/>
        <v>2024</v>
      </c>
      <c r="E190" s="3">
        <v>773</v>
      </c>
      <c r="F190" s="4" t="s">
        <v>99</v>
      </c>
      <c r="G190" s="16">
        <f t="shared" si="19"/>
        <v>48.706000000000003</v>
      </c>
      <c r="H190" s="16">
        <f t="shared" si="19"/>
        <v>144.97999999999999</v>
      </c>
      <c r="I190" s="16">
        <f t="shared" si="19"/>
        <v>25.707999999999998</v>
      </c>
      <c r="J190" s="16">
        <f t="shared" si="19"/>
        <v>17.832999999999998</v>
      </c>
      <c r="K190" s="16">
        <f t="shared" si="19"/>
        <v>10.64</v>
      </c>
      <c r="L190" s="16">
        <f t="shared" si="19"/>
        <v>0.78800000000000003</v>
      </c>
      <c r="M190" s="16">
        <f t="shared" si="19"/>
        <v>248.655</v>
      </c>
    </row>
    <row r="191" spans="1:13" s="13" customFormat="1" x14ac:dyDescent="0.2">
      <c r="A191" s="13" t="str">
        <f t="shared" si="15"/>
        <v>Løbende priser (mio. kr.)</v>
      </c>
      <c r="B191" s="13" t="str">
        <f t="shared" si="16"/>
        <v>I alt (netto)</v>
      </c>
      <c r="C191" s="13" t="str">
        <f t="shared" si="17"/>
        <v>1 Driftskonti</v>
      </c>
      <c r="D191" s="18" t="str">
        <f t="shared" si="14"/>
        <v>2024</v>
      </c>
      <c r="E191" s="3">
        <v>779</v>
      </c>
      <c r="F191" s="4" t="s">
        <v>90</v>
      </c>
      <c r="G191" s="16">
        <f t="shared" si="19"/>
        <v>106.36499999999999</v>
      </c>
      <c r="H191" s="16">
        <f t="shared" si="19"/>
        <v>291.34100000000001</v>
      </c>
      <c r="I191" s="16">
        <f t="shared" si="19"/>
        <v>71.531000000000006</v>
      </c>
      <c r="J191" s="16">
        <f t="shared" si="19"/>
        <v>7.03</v>
      </c>
      <c r="K191" s="16">
        <f t="shared" si="19"/>
        <v>21.15</v>
      </c>
      <c r="L191" s="16">
        <f t="shared" si="19"/>
        <v>2.3460000000000001</v>
      </c>
      <c r="M191" s="16">
        <f t="shared" si="19"/>
        <v>499.76299999999998</v>
      </c>
    </row>
    <row r="192" spans="1:13" s="13" customFormat="1" x14ac:dyDescent="0.2">
      <c r="A192" s="13" t="str">
        <f t="shared" si="15"/>
        <v>Løbende priser (mio. kr.)</v>
      </c>
      <c r="B192" s="13" t="str">
        <f t="shared" si="16"/>
        <v>I alt (netto)</v>
      </c>
      <c r="C192" s="13" t="str">
        <f t="shared" si="17"/>
        <v>1 Driftskonti</v>
      </c>
      <c r="D192" s="18" t="str">
        <f t="shared" si="14"/>
        <v>2024</v>
      </c>
      <c r="E192" s="3">
        <v>787</v>
      </c>
      <c r="F192" s="4" t="s">
        <v>101</v>
      </c>
      <c r="G192" s="16">
        <f t="shared" si="19"/>
        <v>128.95099999999999</v>
      </c>
      <c r="H192" s="16">
        <f t="shared" si="19"/>
        <v>246.739</v>
      </c>
      <c r="I192" s="16">
        <f t="shared" si="19"/>
        <v>51.783999999999999</v>
      </c>
      <c r="J192" s="16">
        <f t="shared" si="19"/>
        <v>41.408000000000001</v>
      </c>
      <c r="K192" s="16">
        <f t="shared" si="19"/>
        <v>19.934999999999999</v>
      </c>
      <c r="L192" s="16">
        <f t="shared" si="19"/>
        <v>2.1760000000000002</v>
      </c>
      <c r="M192" s="16">
        <f t="shared" si="19"/>
        <v>490.99299999999999</v>
      </c>
    </row>
    <row r="193" spans="1:13" s="13" customFormat="1" x14ac:dyDescent="0.2">
      <c r="A193" s="13" t="str">
        <f t="shared" si="15"/>
        <v>Løbende priser (mio. kr.)</v>
      </c>
      <c r="B193" s="13" t="str">
        <f t="shared" si="16"/>
        <v>I alt (netto)</v>
      </c>
      <c r="C193" s="13" t="str">
        <f t="shared" si="17"/>
        <v>1 Driftskonti</v>
      </c>
      <c r="D193" s="18" t="str">
        <f t="shared" si="14"/>
        <v>2024</v>
      </c>
      <c r="E193" s="3">
        <v>791</v>
      </c>
      <c r="F193" s="4" t="s">
        <v>92</v>
      </c>
      <c r="G193" s="16">
        <f t="shared" si="19"/>
        <v>205.62</v>
      </c>
      <c r="H193" s="16">
        <f t="shared" si="19"/>
        <v>417.95600000000002</v>
      </c>
      <c r="I193" s="16">
        <f t="shared" si="19"/>
        <v>173.215</v>
      </c>
      <c r="J193" s="16">
        <f t="shared" si="19"/>
        <v>67.453999999999994</v>
      </c>
      <c r="K193" s="16">
        <f t="shared" si="19"/>
        <v>29.826000000000001</v>
      </c>
      <c r="L193" s="16">
        <f t="shared" si="19"/>
        <v>5.82</v>
      </c>
      <c r="M193" s="16">
        <f t="shared" si="19"/>
        <v>899.89099999999996</v>
      </c>
    </row>
    <row r="194" spans="1:13" s="13" customFormat="1" x14ac:dyDescent="0.2">
      <c r="A194" s="13" t="str">
        <f t="shared" si="15"/>
        <v>Løbende priser (mio. kr.)</v>
      </c>
      <c r="B194" s="13" t="str">
        <f t="shared" si="16"/>
        <v>I alt (netto)</v>
      </c>
      <c r="C194" s="13" t="str">
        <f t="shared" si="17"/>
        <v>1 Driftskonti</v>
      </c>
      <c r="D194" s="18" t="str">
        <f t="shared" si="14"/>
        <v>2024</v>
      </c>
      <c r="E194" s="3">
        <v>810</v>
      </c>
      <c r="F194" s="4" t="s">
        <v>93</v>
      </c>
      <c r="G194" s="16">
        <f t="shared" si="19"/>
        <v>85.688999999999993</v>
      </c>
      <c r="H194" s="16">
        <f t="shared" si="19"/>
        <v>208.696</v>
      </c>
      <c r="I194" s="16">
        <f t="shared" si="19"/>
        <v>42.804000000000002</v>
      </c>
      <c r="J194" s="16">
        <f t="shared" si="19"/>
        <v>10.59</v>
      </c>
      <c r="K194" s="16">
        <f t="shared" si="19"/>
        <v>14.47</v>
      </c>
      <c r="L194" s="16">
        <f t="shared" si="19"/>
        <v>1.57</v>
      </c>
      <c r="M194" s="16">
        <f t="shared" si="19"/>
        <v>363.81900000000002</v>
      </c>
    </row>
    <row r="195" spans="1:13" s="13" customFormat="1" x14ac:dyDescent="0.2">
      <c r="A195" s="13" t="str">
        <f t="shared" si="15"/>
        <v>Løbende priser (mio. kr.)</v>
      </c>
      <c r="B195" s="13" t="str">
        <f t="shared" si="16"/>
        <v>I alt (netto)</v>
      </c>
      <c r="C195" s="13" t="str">
        <f t="shared" si="17"/>
        <v>1 Driftskonti</v>
      </c>
      <c r="D195" s="18" t="str">
        <f t="shared" si="14"/>
        <v>2024</v>
      </c>
      <c r="E195" s="3">
        <v>813</v>
      </c>
      <c r="F195" s="4" t="s">
        <v>94</v>
      </c>
      <c r="G195" s="16">
        <f t="shared" ref="G195:M203" si="20">G94/1000</f>
        <v>169.15299999999999</v>
      </c>
      <c r="H195" s="16">
        <f t="shared" si="20"/>
        <v>322.351</v>
      </c>
      <c r="I195" s="16">
        <f t="shared" si="20"/>
        <v>83.174000000000007</v>
      </c>
      <c r="J195" s="16">
        <f t="shared" si="20"/>
        <v>66.784999999999997</v>
      </c>
      <c r="K195" s="16">
        <f t="shared" si="20"/>
        <v>38.579000000000001</v>
      </c>
      <c r="L195" s="16">
        <f t="shared" si="20"/>
        <v>3.6659999999999999</v>
      </c>
      <c r="M195" s="16">
        <f t="shared" si="20"/>
        <v>683.70799999999997</v>
      </c>
    </row>
    <row r="196" spans="1:13" s="13" customFormat="1" x14ac:dyDescent="0.2">
      <c r="A196" s="13" t="str">
        <f t="shared" si="15"/>
        <v>Løbende priser (mio. kr.)</v>
      </c>
      <c r="B196" s="13" t="str">
        <f t="shared" si="16"/>
        <v>I alt (netto)</v>
      </c>
      <c r="C196" s="13" t="str">
        <f t="shared" si="17"/>
        <v>1 Driftskonti</v>
      </c>
      <c r="D196" s="18" t="str">
        <f t="shared" si="14"/>
        <v>2024</v>
      </c>
      <c r="E196" s="3">
        <v>820</v>
      </c>
      <c r="F196" s="4" t="s">
        <v>102</v>
      </c>
      <c r="G196" s="16">
        <f t="shared" si="20"/>
        <v>110.389</v>
      </c>
      <c r="H196" s="16">
        <f t="shared" si="20"/>
        <v>217.77099999999999</v>
      </c>
      <c r="I196" s="16">
        <f t="shared" si="20"/>
        <v>55.843000000000004</v>
      </c>
      <c r="J196" s="16">
        <f t="shared" si="20"/>
        <v>11.962999999999999</v>
      </c>
      <c r="K196" s="16">
        <f t="shared" si="20"/>
        <v>15.239000000000001</v>
      </c>
      <c r="L196" s="16">
        <f t="shared" si="20"/>
        <v>1.0529999999999999</v>
      </c>
      <c r="M196" s="16">
        <f t="shared" si="20"/>
        <v>412.25799999999998</v>
      </c>
    </row>
    <row r="197" spans="1:13" s="13" customFormat="1" x14ac:dyDescent="0.2">
      <c r="A197" s="13" t="str">
        <f t="shared" si="15"/>
        <v>Løbende priser (mio. kr.)</v>
      </c>
      <c r="B197" s="13" t="str">
        <f t="shared" si="16"/>
        <v>I alt (netto)</v>
      </c>
      <c r="C197" s="13" t="str">
        <f t="shared" si="17"/>
        <v>1 Driftskonti</v>
      </c>
      <c r="D197" s="18" t="str">
        <f t="shared" si="14"/>
        <v>2024</v>
      </c>
      <c r="E197" s="3">
        <v>825</v>
      </c>
      <c r="F197" s="4" t="s">
        <v>97</v>
      </c>
      <c r="G197" s="16">
        <f t="shared" si="20"/>
        <v>5.2229999999999999</v>
      </c>
      <c r="H197" s="16">
        <f t="shared" si="20"/>
        <v>22.74</v>
      </c>
      <c r="I197" s="16">
        <f t="shared" si="20"/>
        <v>9.7539999999999996</v>
      </c>
      <c r="J197" s="16">
        <f t="shared" si="20"/>
        <v>9.8000000000000004E-2</v>
      </c>
      <c r="K197" s="16">
        <f t="shared" si="20"/>
        <v>1.2370000000000001</v>
      </c>
      <c r="L197" s="16">
        <f t="shared" si="20"/>
        <v>0.13300000000000001</v>
      </c>
      <c r="M197" s="16">
        <f t="shared" si="20"/>
        <v>39.185000000000002</v>
      </c>
    </row>
    <row r="198" spans="1:13" s="13" customFormat="1" x14ac:dyDescent="0.2">
      <c r="A198" s="13" t="str">
        <f t="shared" si="15"/>
        <v>Løbende priser (mio. kr.)</v>
      </c>
      <c r="B198" s="13" t="str">
        <f t="shared" si="16"/>
        <v>I alt (netto)</v>
      </c>
      <c r="C198" s="13" t="str">
        <f t="shared" si="17"/>
        <v>1 Driftskonti</v>
      </c>
      <c r="D198" s="18" t="str">
        <f t="shared" si="14"/>
        <v>2024</v>
      </c>
      <c r="E198" s="3">
        <v>840</v>
      </c>
      <c r="F198" s="4" t="s">
        <v>100</v>
      </c>
      <c r="G198" s="16">
        <f t="shared" si="20"/>
        <v>66.778999999999996</v>
      </c>
      <c r="H198" s="16">
        <f t="shared" si="20"/>
        <v>139.31800000000001</v>
      </c>
      <c r="I198" s="16">
        <f t="shared" si="20"/>
        <v>28.178999999999998</v>
      </c>
      <c r="J198" s="16">
        <f t="shared" si="20"/>
        <v>25.812999999999999</v>
      </c>
      <c r="K198" s="16">
        <f t="shared" si="20"/>
        <v>15.577999999999999</v>
      </c>
      <c r="L198" s="16">
        <f t="shared" si="20"/>
        <v>1.1379999999999999</v>
      </c>
      <c r="M198" s="16">
        <f t="shared" si="20"/>
        <v>276.80500000000001</v>
      </c>
    </row>
    <row r="199" spans="1:13" s="13" customFormat="1" x14ac:dyDescent="0.2">
      <c r="A199" s="13" t="str">
        <f t="shared" si="15"/>
        <v>Løbende priser (mio. kr.)</v>
      </c>
      <c r="B199" s="13" t="str">
        <f t="shared" si="16"/>
        <v>I alt (netto)</v>
      </c>
      <c r="C199" s="13" t="str">
        <f t="shared" si="17"/>
        <v>1 Driftskonti</v>
      </c>
      <c r="D199" s="18" t="str">
        <f t="shared" si="14"/>
        <v>2024</v>
      </c>
      <c r="E199" s="3">
        <v>846</v>
      </c>
      <c r="F199" s="4" t="s">
        <v>98</v>
      </c>
      <c r="G199" s="16">
        <f t="shared" si="20"/>
        <v>117.363</v>
      </c>
      <c r="H199" s="16">
        <f t="shared" si="20"/>
        <v>243.63499999999999</v>
      </c>
      <c r="I199" s="16">
        <f t="shared" si="20"/>
        <v>32.917000000000002</v>
      </c>
      <c r="J199" s="16">
        <f t="shared" si="20"/>
        <v>6.3070000000000004</v>
      </c>
      <c r="K199" s="16">
        <f t="shared" si="20"/>
        <v>18.568000000000001</v>
      </c>
      <c r="L199" s="16">
        <f t="shared" si="20"/>
        <v>1.38</v>
      </c>
      <c r="M199" s="16">
        <f t="shared" si="20"/>
        <v>420.17</v>
      </c>
    </row>
    <row r="200" spans="1:13" s="13" customFormat="1" x14ac:dyDescent="0.2">
      <c r="A200" s="13" t="str">
        <f t="shared" si="15"/>
        <v>Løbende priser (mio. kr.)</v>
      </c>
      <c r="B200" s="13" t="str">
        <f t="shared" si="16"/>
        <v>I alt (netto)</v>
      </c>
      <c r="C200" s="13" t="str">
        <f t="shared" si="17"/>
        <v>1 Driftskonti</v>
      </c>
      <c r="D200" s="18" t="str">
        <f t="shared" si="14"/>
        <v>2024</v>
      </c>
      <c r="E200" s="3">
        <v>849</v>
      </c>
      <c r="F200" s="4" t="s">
        <v>96</v>
      </c>
      <c r="G200" s="16">
        <f t="shared" si="20"/>
        <v>177.69300000000001</v>
      </c>
      <c r="H200" s="16">
        <f t="shared" si="20"/>
        <v>140.96799999999999</v>
      </c>
      <c r="I200" s="16">
        <f t="shared" si="20"/>
        <v>32.567</v>
      </c>
      <c r="J200" s="16">
        <f t="shared" si="20"/>
        <v>23.997</v>
      </c>
      <c r="K200" s="16">
        <f t="shared" si="20"/>
        <v>12.942</v>
      </c>
      <c r="L200" s="16">
        <f t="shared" si="20"/>
        <v>2.3220000000000001</v>
      </c>
      <c r="M200" s="16">
        <f t="shared" si="20"/>
        <v>390.48899999999998</v>
      </c>
    </row>
    <row r="201" spans="1:13" s="13" customFormat="1" x14ac:dyDescent="0.2">
      <c r="A201" s="13" t="str">
        <f t="shared" si="15"/>
        <v>Løbende priser (mio. kr.)</v>
      </c>
      <c r="B201" s="13" t="str">
        <f t="shared" si="16"/>
        <v>I alt (netto)</v>
      </c>
      <c r="C201" s="13" t="str">
        <f t="shared" si="17"/>
        <v>1 Driftskonti</v>
      </c>
      <c r="D201" s="18" t="str">
        <f t="shared" si="14"/>
        <v>2024</v>
      </c>
      <c r="E201" s="3">
        <v>851</v>
      </c>
      <c r="F201" s="4" t="s">
        <v>103</v>
      </c>
      <c r="G201" s="16">
        <f t="shared" si="20"/>
        <v>450.45699999999999</v>
      </c>
      <c r="H201" s="16">
        <f t="shared" si="20"/>
        <v>1083.0709999999999</v>
      </c>
      <c r="I201" s="16">
        <f t="shared" si="20"/>
        <v>267.84500000000003</v>
      </c>
      <c r="J201" s="16">
        <f t="shared" si="20"/>
        <v>127.252</v>
      </c>
      <c r="K201" s="16">
        <f t="shared" si="20"/>
        <v>86.852999999999994</v>
      </c>
      <c r="L201" s="16">
        <f t="shared" si="20"/>
        <v>6.0019999999999998</v>
      </c>
      <c r="M201" s="16">
        <f t="shared" si="20"/>
        <v>2021.48</v>
      </c>
    </row>
    <row r="202" spans="1:13" s="13" customFormat="1" x14ac:dyDescent="0.2">
      <c r="A202" s="13" t="str">
        <f t="shared" si="15"/>
        <v>Løbende priser (mio. kr.)</v>
      </c>
      <c r="B202" s="13" t="str">
        <f t="shared" si="16"/>
        <v>I alt (netto)</v>
      </c>
      <c r="C202" s="13" t="str">
        <f t="shared" si="17"/>
        <v>1 Driftskonti</v>
      </c>
      <c r="D202" s="18" t="str">
        <f t="shared" si="14"/>
        <v>2024</v>
      </c>
      <c r="E202" s="3">
        <v>860</v>
      </c>
      <c r="F202" s="4" t="s">
        <v>95</v>
      </c>
      <c r="G202" s="16">
        <f t="shared" si="20"/>
        <v>171.07400000000001</v>
      </c>
      <c r="H202" s="16">
        <f t="shared" si="20"/>
        <v>365.83199999999999</v>
      </c>
      <c r="I202" s="16">
        <f t="shared" si="20"/>
        <v>91.016000000000005</v>
      </c>
      <c r="J202" s="16">
        <f t="shared" si="20"/>
        <v>21.725000000000001</v>
      </c>
      <c r="K202" s="16">
        <f t="shared" si="20"/>
        <v>24.347000000000001</v>
      </c>
      <c r="L202" s="16">
        <f t="shared" si="20"/>
        <v>3.1459999999999999</v>
      </c>
      <c r="M202" s="16">
        <f t="shared" si="20"/>
        <v>677.14</v>
      </c>
    </row>
    <row r="203" spans="1:13" s="13" customFormat="1" x14ac:dyDescent="0.2">
      <c r="D203" s="18"/>
      <c r="E203" s="3"/>
      <c r="F203" s="4" t="s">
        <v>121</v>
      </c>
      <c r="G203" s="16">
        <f t="shared" si="20"/>
        <v>15457.739</v>
      </c>
      <c r="H203" s="16">
        <f t="shared" si="20"/>
        <v>27811.561000000002</v>
      </c>
      <c r="I203" s="16">
        <f t="shared" si="20"/>
        <v>6755.5129999999999</v>
      </c>
      <c r="J203" s="16">
        <f t="shared" si="20"/>
        <v>3182.37</v>
      </c>
      <c r="K203" s="16">
        <f t="shared" si="20"/>
        <v>2378.0169999999998</v>
      </c>
      <c r="L203" s="16">
        <f t="shared" si="20"/>
        <v>223.85300000000001</v>
      </c>
      <c r="M203" s="16">
        <f t="shared" si="20"/>
        <v>55809.053</v>
      </c>
    </row>
    <row r="205" spans="1:13" s="13" customFormat="1" x14ac:dyDescent="0.2">
      <c r="A205" t="s">
        <v>277</v>
      </c>
      <c r="D205" s="18"/>
    </row>
  </sheetData>
  <pageMargins left="0.70866141732283472" right="0.70866141732283472" top="0.74803149606299213" bottom="0.74803149606299213" header="0.31496062992125984" footer="0.31496062992125984"/>
  <pageSetup paperSize="9" scale="69" fitToHeight="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92FD-5EF4-4573-A045-114E8156F81E}">
  <sheetPr>
    <pageSetUpPr fitToPage="1"/>
  </sheetPr>
  <dimension ref="A1:N58"/>
  <sheetViews>
    <sheetView topLeftCell="A46" workbookViewId="0">
      <selection activeCell="G48" sqref="G48"/>
    </sheetView>
  </sheetViews>
  <sheetFormatPr defaultRowHeight="14.25" x14ac:dyDescent="0.2"/>
  <sheetData>
    <row r="1" spans="1:14" ht="24.6" customHeight="1" x14ac:dyDescent="0.25">
      <c r="A1" s="51" t="s">
        <v>272</v>
      </c>
    </row>
    <row r="2" spans="1:14" x14ac:dyDescent="0.2">
      <c r="A2" s="42" t="s">
        <v>213</v>
      </c>
      <c r="B2" s="43"/>
      <c r="C2" s="42"/>
      <c r="D2" s="42"/>
      <c r="E2" s="42"/>
      <c r="F2" s="42" t="s">
        <v>214</v>
      </c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3"/>
      <c r="B3" s="42"/>
      <c r="C3" s="42"/>
      <c r="D3" s="44" t="s">
        <v>215</v>
      </c>
      <c r="E3" s="42"/>
      <c r="F3" s="42"/>
      <c r="G3" s="42"/>
      <c r="H3" s="42"/>
      <c r="I3" s="44" t="s">
        <v>215</v>
      </c>
      <c r="J3" s="43"/>
      <c r="K3" s="42"/>
      <c r="L3" s="42"/>
      <c r="M3" s="42"/>
      <c r="N3" s="42"/>
    </row>
    <row r="4" spans="1:14" s="25" customFormat="1" ht="38.25" x14ac:dyDescent="0.2">
      <c r="A4" s="52"/>
      <c r="B4" s="53" t="s">
        <v>216</v>
      </c>
      <c r="C4" s="53" t="s">
        <v>217</v>
      </c>
      <c r="D4" s="53" t="s">
        <v>218</v>
      </c>
      <c r="E4" s="53" t="s">
        <v>219</v>
      </c>
      <c r="F4" s="53"/>
      <c r="G4" s="53" t="s">
        <v>220</v>
      </c>
      <c r="H4" s="53" t="s">
        <v>221</v>
      </c>
      <c r="I4" s="53" t="s">
        <v>222</v>
      </c>
      <c r="J4" s="53" t="s">
        <v>223</v>
      </c>
      <c r="K4" s="53" t="s">
        <v>224</v>
      </c>
      <c r="L4" s="53"/>
      <c r="M4" s="53"/>
      <c r="N4" s="53"/>
    </row>
    <row r="5" spans="1:14" x14ac:dyDescent="0.2">
      <c r="A5" s="43" t="s">
        <v>225</v>
      </c>
      <c r="B5" s="45">
        <v>3.1</v>
      </c>
      <c r="C5" s="46"/>
      <c r="D5" s="46"/>
      <c r="E5" s="46"/>
      <c r="F5" s="43" t="s">
        <v>225</v>
      </c>
      <c r="G5" s="45">
        <v>2.9</v>
      </c>
      <c r="H5" s="46"/>
      <c r="I5" s="46"/>
      <c r="J5" s="46"/>
      <c r="K5" s="46"/>
      <c r="L5" s="43"/>
      <c r="M5" s="43"/>
      <c r="N5" s="43"/>
    </row>
    <row r="6" spans="1:14" x14ac:dyDescent="0.2">
      <c r="A6" s="43" t="s">
        <v>226</v>
      </c>
      <c r="B6" s="45">
        <v>2.7</v>
      </c>
      <c r="C6" s="46"/>
      <c r="D6" s="46"/>
      <c r="E6" s="46"/>
      <c r="F6" s="43" t="s">
        <v>226</v>
      </c>
      <c r="G6" s="45">
        <v>2.6</v>
      </c>
      <c r="H6" s="46"/>
      <c r="I6" s="46"/>
      <c r="J6" s="46"/>
      <c r="K6" s="46"/>
      <c r="L6" s="43"/>
      <c r="M6" s="43"/>
      <c r="N6" s="43"/>
    </row>
    <row r="7" spans="1:14" x14ac:dyDescent="0.2">
      <c r="A7" s="43" t="s">
        <v>227</v>
      </c>
      <c r="B7" s="45">
        <v>2.8</v>
      </c>
      <c r="C7" s="46"/>
      <c r="D7" s="46"/>
      <c r="E7" s="46"/>
      <c r="F7" s="43" t="s">
        <v>227</v>
      </c>
      <c r="G7" s="45">
        <v>2.5</v>
      </c>
      <c r="H7" s="46"/>
      <c r="I7" s="46"/>
      <c r="J7" s="46"/>
      <c r="K7" s="46"/>
      <c r="L7" s="43"/>
      <c r="M7" s="43"/>
      <c r="N7" s="43"/>
    </row>
    <row r="8" spans="1:14" x14ac:dyDescent="0.2">
      <c r="A8" s="43" t="s">
        <v>228</v>
      </c>
      <c r="B8" s="45">
        <v>2</v>
      </c>
      <c r="C8" s="46"/>
      <c r="D8" s="46"/>
      <c r="E8" s="46"/>
      <c r="F8" s="43" t="s">
        <v>228</v>
      </c>
      <c r="G8" s="45">
        <v>1.7</v>
      </c>
      <c r="H8" s="46"/>
      <c r="I8" s="46"/>
      <c r="J8" s="46"/>
      <c r="K8" s="46"/>
      <c r="L8" s="43"/>
      <c r="M8" s="43"/>
      <c r="N8" s="43"/>
    </row>
    <row r="9" spans="1:14" x14ac:dyDescent="0.2">
      <c r="A9" s="43" t="s">
        <v>229</v>
      </c>
      <c r="B9" s="45">
        <v>2.2999999999999998</v>
      </c>
      <c r="C9" s="46"/>
      <c r="D9" s="46"/>
      <c r="E9" s="46"/>
      <c r="F9" s="43" t="s">
        <v>229</v>
      </c>
      <c r="G9" s="45">
        <v>1.8</v>
      </c>
      <c r="H9" s="46"/>
      <c r="I9" s="46"/>
      <c r="J9" s="46"/>
      <c r="K9" s="46"/>
      <c r="L9" s="43"/>
      <c r="M9" s="43"/>
      <c r="N9" s="43"/>
    </row>
    <row r="10" spans="1:14" x14ac:dyDescent="0.2">
      <c r="A10" s="43" t="s">
        <v>230</v>
      </c>
      <c r="B10" s="45">
        <v>2</v>
      </c>
      <c r="C10" s="46"/>
      <c r="D10" s="46"/>
      <c r="E10" s="46"/>
      <c r="F10" s="43" t="s">
        <v>230</v>
      </c>
      <c r="G10" s="45">
        <v>1.4</v>
      </c>
      <c r="H10" s="46"/>
      <c r="I10" s="46"/>
      <c r="J10" s="46"/>
      <c r="K10" s="46"/>
      <c r="L10" s="43"/>
      <c r="M10" s="43"/>
      <c r="N10" s="43"/>
    </row>
    <row r="11" spans="1:14" x14ac:dyDescent="0.2">
      <c r="A11" s="43" t="s">
        <v>231</v>
      </c>
      <c r="B11" s="45">
        <v>2.9</v>
      </c>
      <c r="C11" s="46"/>
      <c r="D11" s="46"/>
      <c r="E11" s="46"/>
      <c r="F11" s="43" t="s">
        <v>231</v>
      </c>
      <c r="G11" s="45">
        <v>2.2000000000000002</v>
      </c>
      <c r="H11" s="46"/>
      <c r="I11" s="46"/>
      <c r="J11" s="46"/>
      <c r="K11" s="46"/>
      <c r="L11" s="43"/>
      <c r="M11" s="43"/>
      <c r="N11" s="43"/>
    </row>
    <row r="12" spans="1:14" x14ac:dyDescent="0.2">
      <c r="A12" s="43" t="s">
        <v>232</v>
      </c>
      <c r="B12" s="45">
        <v>2.7</v>
      </c>
      <c r="C12" s="46"/>
      <c r="D12" s="46"/>
      <c r="E12" s="46"/>
      <c r="F12" s="43" t="s">
        <v>232</v>
      </c>
      <c r="G12" s="45">
        <v>2.2000000000000002</v>
      </c>
      <c r="H12" s="46"/>
      <c r="I12" s="46"/>
      <c r="J12" s="46"/>
      <c r="K12" s="46"/>
      <c r="L12" s="43"/>
      <c r="M12" s="43"/>
      <c r="N12" s="43"/>
    </row>
    <row r="13" spans="1:14" x14ac:dyDescent="0.2">
      <c r="A13" s="43" t="s">
        <v>233</v>
      </c>
      <c r="B13" s="45">
        <v>3.1</v>
      </c>
      <c r="C13" s="45">
        <v>3.2</v>
      </c>
      <c r="D13" s="46"/>
      <c r="E13" s="46"/>
      <c r="F13" s="43" t="s">
        <v>233</v>
      </c>
      <c r="G13" s="45">
        <v>2.5</v>
      </c>
      <c r="H13" s="45">
        <v>3</v>
      </c>
      <c r="I13" s="46"/>
      <c r="J13" s="46"/>
      <c r="K13" s="46"/>
      <c r="L13" s="43"/>
      <c r="M13" s="43"/>
      <c r="N13" s="43"/>
    </row>
    <row r="14" spans="1:14" x14ac:dyDescent="0.2">
      <c r="A14" s="43" t="s">
        <v>234</v>
      </c>
      <c r="B14" s="45">
        <v>2.9</v>
      </c>
      <c r="C14" s="45">
        <v>3</v>
      </c>
      <c r="D14" s="46"/>
      <c r="E14" s="46"/>
      <c r="F14" s="43" t="s">
        <v>234</v>
      </c>
      <c r="G14" s="45">
        <v>2.2999999999999998</v>
      </c>
      <c r="H14" s="45">
        <v>2.9</v>
      </c>
      <c r="I14" s="46"/>
      <c r="J14" s="46"/>
      <c r="K14" s="46"/>
      <c r="L14" s="43"/>
      <c r="M14" s="43"/>
      <c r="N14" s="43"/>
    </row>
    <row r="15" spans="1:14" x14ac:dyDescent="0.2">
      <c r="A15" s="43" t="s">
        <v>235</v>
      </c>
      <c r="B15" s="45">
        <v>3.2</v>
      </c>
      <c r="C15" s="45">
        <v>3.2</v>
      </c>
      <c r="D15" s="46"/>
      <c r="E15" s="46"/>
      <c r="F15" s="43" t="s">
        <v>235</v>
      </c>
      <c r="G15" s="45">
        <v>2.8</v>
      </c>
      <c r="H15" s="45">
        <v>3</v>
      </c>
      <c r="I15" s="46"/>
      <c r="J15" s="46"/>
      <c r="K15" s="46"/>
      <c r="L15" s="43"/>
      <c r="M15" s="43"/>
      <c r="N15" s="43"/>
    </row>
    <row r="16" spans="1:14" x14ac:dyDescent="0.2">
      <c r="A16" s="43" t="s">
        <v>236</v>
      </c>
      <c r="B16" s="45">
        <v>3.5</v>
      </c>
      <c r="C16" s="45">
        <v>3.6</v>
      </c>
      <c r="D16" s="46"/>
      <c r="E16" s="46"/>
      <c r="F16" s="43" t="s">
        <v>236</v>
      </c>
      <c r="G16" s="45">
        <v>3</v>
      </c>
      <c r="H16" s="45">
        <v>3.3</v>
      </c>
      <c r="I16" s="46"/>
      <c r="J16" s="46"/>
      <c r="K16" s="46"/>
      <c r="L16" s="43"/>
      <c r="M16" s="43"/>
      <c r="N16" s="43"/>
    </row>
    <row r="17" spans="1:14" x14ac:dyDescent="0.2">
      <c r="A17" s="43" t="s">
        <v>237</v>
      </c>
      <c r="B17" s="45">
        <v>2.6</v>
      </c>
      <c r="C17" s="45">
        <v>2.6</v>
      </c>
      <c r="D17" s="46"/>
      <c r="E17" s="46"/>
      <c r="F17" s="43" t="s">
        <v>237</v>
      </c>
      <c r="G17" s="45">
        <v>2.4</v>
      </c>
      <c r="H17" s="45">
        <v>2.5</v>
      </c>
      <c r="I17" s="46"/>
      <c r="J17" s="46"/>
      <c r="K17" s="46"/>
      <c r="L17" s="43"/>
      <c r="M17" s="43"/>
      <c r="N17" s="43"/>
    </row>
    <row r="18" spans="1:14" x14ac:dyDescent="0.2">
      <c r="A18" s="43" t="s">
        <v>238</v>
      </c>
      <c r="B18" s="45">
        <v>3.5</v>
      </c>
      <c r="C18" s="45">
        <v>3.5</v>
      </c>
      <c r="D18" s="46"/>
      <c r="E18" s="46"/>
      <c r="F18" s="43" t="s">
        <v>238</v>
      </c>
      <c r="G18" s="45">
        <v>2.4</v>
      </c>
      <c r="H18" s="45">
        <v>3.1</v>
      </c>
      <c r="I18" s="46"/>
      <c r="J18" s="46"/>
      <c r="K18" s="46"/>
      <c r="L18" s="43"/>
      <c r="M18" s="43"/>
      <c r="N18" s="43"/>
    </row>
    <row r="19" spans="1:14" x14ac:dyDescent="0.2">
      <c r="A19" s="43" t="s">
        <v>239</v>
      </c>
      <c r="B19" s="45">
        <v>3.3</v>
      </c>
      <c r="C19" s="45">
        <v>3.3</v>
      </c>
      <c r="D19" s="46"/>
      <c r="E19" s="46"/>
      <c r="F19" s="43" t="s">
        <v>239</v>
      </c>
      <c r="G19" s="45">
        <v>2.5</v>
      </c>
      <c r="H19" s="45">
        <v>3</v>
      </c>
      <c r="I19" s="46"/>
      <c r="J19" s="46"/>
      <c r="K19" s="46"/>
      <c r="L19" s="43"/>
      <c r="M19" s="43"/>
      <c r="N19" s="43"/>
    </row>
    <row r="20" spans="1:14" x14ac:dyDescent="0.2">
      <c r="A20" s="43" t="s">
        <v>240</v>
      </c>
      <c r="B20" s="45">
        <v>2.6</v>
      </c>
      <c r="C20" s="45">
        <v>2.7</v>
      </c>
      <c r="D20" s="46"/>
      <c r="E20" s="46"/>
      <c r="F20" s="43" t="s">
        <v>240</v>
      </c>
      <c r="G20" s="45">
        <v>2.1</v>
      </c>
      <c r="H20" s="45">
        <v>2.4</v>
      </c>
      <c r="I20" s="46"/>
      <c r="J20" s="46"/>
      <c r="K20" s="46"/>
      <c r="L20" s="43"/>
      <c r="M20" s="43"/>
      <c r="N20" s="43"/>
    </row>
    <row r="21" spans="1:14" x14ac:dyDescent="0.2">
      <c r="A21" s="43" t="s">
        <v>241</v>
      </c>
      <c r="B21" s="45">
        <v>3.6</v>
      </c>
      <c r="C21" s="45">
        <v>3.8</v>
      </c>
      <c r="D21" s="46"/>
      <c r="E21" s="46"/>
      <c r="F21" s="43" t="s">
        <v>241</v>
      </c>
      <c r="G21" s="45">
        <v>2.9</v>
      </c>
      <c r="H21" s="45">
        <v>3.3</v>
      </c>
      <c r="I21" s="46"/>
      <c r="J21" s="46"/>
      <c r="K21" s="46"/>
      <c r="L21" s="43"/>
      <c r="M21" s="43"/>
      <c r="N21" s="43"/>
    </row>
    <row r="22" spans="1:14" x14ac:dyDescent="0.2">
      <c r="A22" s="43" t="s">
        <v>242</v>
      </c>
      <c r="B22" s="45">
        <v>3.2</v>
      </c>
      <c r="C22" s="45">
        <v>3.4</v>
      </c>
      <c r="D22" s="46"/>
      <c r="E22" s="46"/>
      <c r="F22" s="43" t="s">
        <v>243</v>
      </c>
      <c r="G22" s="45">
        <v>2.2000000000000002</v>
      </c>
      <c r="H22" s="45">
        <v>2.7</v>
      </c>
      <c r="I22" s="46"/>
      <c r="J22" s="46"/>
      <c r="K22" s="46"/>
      <c r="L22" s="43"/>
      <c r="M22" s="43"/>
      <c r="N22" s="43"/>
    </row>
    <row r="23" spans="1:14" x14ac:dyDescent="0.2">
      <c r="A23" s="43" t="s">
        <v>244</v>
      </c>
      <c r="B23" s="45">
        <v>3.7</v>
      </c>
      <c r="C23" s="45">
        <v>3.8</v>
      </c>
      <c r="D23" s="46"/>
      <c r="E23" s="46"/>
      <c r="F23" s="43" t="s">
        <v>244</v>
      </c>
      <c r="G23" s="45">
        <v>2.4</v>
      </c>
      <c r="H23" s="45">
        <v>3.4</v>
      </c>
      <c r="I23" s="46"/>
      <c r="J23" s="46"/>
      <c r="K23" s="46"/>
      <c r="L23" s="43"/>
      <c r="M23" s="43"/>
      <c r="N23" s="43"/>
    </row>
    <row r="24" spans="1:14" x14ac:dyDescent="0.2">
      <c r="A24" s="43" t="s">
        <v>245</v>
      </c>
      <c r="B24" s="45">
        <v>3.9</v>
      </c>
      <c r="C24" s="45">
        <v>4</v>
      </c>
      <c r="D24" s="46"/>
      <c r="E24" s="46"/>
      <c r="F24" s="43" t="s">
        <v>245</v>
      </c>
      <c r="G24" s="45">
        <v>2.6</v>
      </c>
      <c r="H24" s="46"/>
      <c r="I24" s="45">
        <v>3.3</v>
      </c>
      <c r="J24" s="45">
        <v>2.2999999999999998</v>
      </c>
      <c r="K24" s="46"/>
      <c r="L24" s="43"/>
      <c r="M24" s="43"/>
      <c r="N24" s="43"/>
    </row>
    <row r="25" spans="1:14" x14ac:dyDescent="0.2">
      <c r="A25" s="44" t="s">
        <v>246</v>
      </c>
      <c r="B25" s="45">
        <v>2.9</v>
      </c>
      <c r="C25" s="46"/>
      <c r="D25" s="45">
        <v>2.8</v>
      </c>
      <c r="E25" s="45">
        <v>1.7</v>
      </c>
      <c r="F25" s="44" t="s">
        <v>246</v>
      </c>
      <c r="G25" s="45">
        <v>2.2000000000000002</v>
      </c>
      <c r="H25" s="47"/>
      <c r="I25" s="45">
        <v>2.5</v>
      </c>
      <c r="J25" s="45">
        <v>3.5</v>
      </c>
      <c r="K25" s="45">
        <v>1</v>
      </c>
      <c r="L25" s="43"/>
      <c r="M25" s="43"/>
      <c r="N25" s="43"/>
    </row>
    <row r="26" spans="1:14" x14ac:dyDescent="0.2">
      <c r="A26" s="44" t="s">
        <v>247</v>
      </c>
      <c r="B26" s="45">
        <v>1.3</v>
      </c>
      <c r="C26" s="46"/>
      <c r="D26" s="45">
        <v>1.1000000000000001</v>
      </c>
      <c r="E26" s="45">
        <v>2.9</v>
      </c>
      <c r="F26" s="44" t="s">
        <v>247</v>
      </c>
      <c r="G26" s="45">
        <v>0.2</v>
      </c>
      <c r="H26" s="47"/>
      <c r="I26" s="45">
        <v>0.6</v>
      </c>
      <c r="J26" s="45">
        <v>2.5</v>
      </c>
      <c r="K26" s="45">
        <v>1.8</v>
      </c>
      <c r="L26" s="43"/>
      <c r="M26" s="43"/>
      <c r="N26" s="43"/>
    </row>
    <row r="27" spans="1:14" x14ac:dyDescent="0.2">
      <c r="A27" s="44" t="s">
        <v>248</v>
      </c>
      <c r="B27" s="45">
        <v>2.4</v>
      </c>
      <c r="C27" s="46"/>
      <c r="D27" s="45">
        <v>2.2999999999999998</v>
      </c>
      <c r="E27" s="45">
        <v>2.2999999999999998</v>
      </c>
      <c r="F27" s="44" t="s">
        <v>248</v>
      </c>
      <c r="G27" s="45">
        <v>1.1000000000000001</v>
      </c>
      <c r="H27" s="47"/>
      <c r="I27" s="45">
        <v>1.4</v>
      </c>
      <c r="J27" s="45">
        <v>2.4</v>
      </c>
      <c r="K27" s="45">
        <v>2.5</v>
      </c>
      <c r="L27" s="43"/>
      <c r="M27" s="43"/>
      <c r="N27" s="43"/>
    </row>
    <row r="28" spans="1:14" x14ac:dyDescent="0.2">
      <c r="A28" s="44" t="s">
        <v>249</v>
      </c>
      <c r="B28" s="45">
        <v>1</v>
      </c>
      <c r="C28" s="46"/>
      <c r="D28" s="45">
        <v>0.9</v>
      </c>
      <c r="E28" s="45">
        <v>1.6</v>
      </c>
      <c r="F28" s="44" t="s">
        <v>249</v>
      </c>
      <c r="G28" s="45">
        <v>0.2</v>
      </c>
      <c r="H28" s="47"/>
      <c r="I28" s="45">
        <v>0.6</v>
      </c>
      <c r="J28" s="45">
        <v>0.8</v>
      </c>
      <c r="K28" s="45">
        <v>1.1000000000000001</v>
      </c>
      <c r="L28" s="43"/>
      <c r="M28" s="43"/>
      <c r="N28" s="43"/>
    </row>
    <row r="29" spans="1:14" x14ac:dyDescent="0.2">
      <c r="A29" s="44" t="s">
        <v>250</v>
      </c>
      <c r="B29" s="45">
        <v>1.4</v>
      </c>
      <c r="C29" s="46"/>
      <c r="D29" s="45">
        <v>1.3</v>
      </c>
      <c r="E29" s="45">
        <v>1.6</v>
      </c>
      <c r="F29" s="44" t="s">
        <v>250</v>
      </c>
      <c r="G29" s="45">
        <v>1.1000000000000001</v>
      </c>
      <c r="H29" s="47"/>
      <c r="I29" s="45">
        <v>1.1000000000000001</v>
      </c>
      <c r="J29" s="45">
        <v>0.9</v>
      </c>
      <c r="K29" s="45">
        <v>1.5</v>
      </c>
      <c r="L29" s="43"/>
      <c r="M29" s="43"/>
      <c r="N29" s="43"/>
    </row>
    <row r="30" spans="1:14" x14ac:dyDescent="0.2">
      <c r="A30" s="44" t="s">
        <v>251</v>
      </c>
      <c r="B30" s="45">
        <v>1.4</v>
      </c>
      <c r="C30" s="46"/>
      <c r="D30" s="45">
        <v>1.3</v>
      </c>
      <c r="E30" s="45">
        <v>1.9</v>
      </c>
      <c r="F30" s="44" t="s">
        <v>251</v>
      </c>
      <c r="G30" s="45">
        <v>1</v>
      </c>
      <c r="H30" s="47"/>
      <c r="I30" s="45">
        <v>1.1000000000000001</v>
      </c>
      <c r="J30" s="45">
        <v>0.5</v>
      </c>
      <c r="K30" s="45">
        <v>1.9</v>
      </c>
      <c r="L30" s="43"/>
      <c r="M30" s="43"/>
      <c r="N30" s="43"/>
    </row>
    <row r="31" spans="1:14" x14ac:dyDescent="0.2">
      <c r="A31" s="44" t="s">
        <v>252</v>
      </c>
      <c r="B31" s="45">
        <v>1.4</v>
      </c>
      <c r="C31" s="46"/>
      <c r="D31" s="45">
        <v>1.5</v>
      </c>
      <c r="E31" s="45">
        <v>1.4</v>
      </c>
      <c r="F31" s="44" t="s">
        <v>252</v>
      </c>
      <c r="G31" s="45">
        <v>0.9</v>
      </c>
      <c r="H31" s="47"/>
      <c r="I31" s="45">
        <v>1</v>
      </c>
      <c r="J31" s="45">
        <v>0.8</v>
      </c>
      <c r="K31" s="45">
        <v>1.4</v>
      </c>
      <c r="L31" s="43"/>
      <c r="M31" s="43"/>
      <c r="N31" s="43"/>
    </row>
    <row r="32" spans="1:14" x14ac:dyDescent="0.2">
      <c r="A32" s="44" t="s">
        <v>253</v>
      </c>
      <c r="B32" s="45">
        <v>1.9</v>
      </c>
      <c r="C32" s="46"/>
      <c r="D32" s="45">
        <v>2</v>
      </c>
      <c r="E32" s="45">
        <v>1.1000000000000001</v>
      </c>
      <c r="F32" s="44" t="s">
        <v>253</v>
      </c>
      <c r="G32" s="45">
        <v>1.4</v>
      </c>
      <c r="H32" s="47"/>
      <c r="I32" s="45">
        <v>1.7</v>
      </c>
      <c r="J32" s="45">
        <v>2.2000000000000002</v>
      </c>
      <c r="K32" s="45">
        <v>1.2</v>
      </c>
      <c r="L32" s="43"/>
      <c r="M32" s="43"/>
      <c r="N32" s="43"/>
    </row>
    <row r="33" spans="1:14" x14ac:dyDescent="0.2">
      <c r="A33" s="44" t="s">
        <v>254</v>
      </c>
      <c r="B33" s="45">
        <v>1.3</v>
      </c>
      <c r="C33" s="46"/>
      <c r="D33" s="45">
        <v>1.3</v>
      </c>
      <c r="E33" s="45">
        <v>1.6</v>
      </c>
      <c r="F33" s="44" t="s">
        <v>254</v>
      </c>
      <c r="G33" s="45">
        <v>1.1000000000000001</v>
      </c>
      <c r="H33" s="47"/>
      <c r="I33" s="45">
        <v>1.2</v>
      </c>
      <c r="J33" s="45">
        <v>2.2000000000000002</v>
      </c>
      <c r="K33" s="45">
        <v>1.5</v>
      </c>
      <c r="L33" s="43"/>
      <c r="M33" s="43"/>
      <c r="N33" s="43"/>
    </row>
    <row r="34" spans="1:14" x14ac:dyDescent="0.2">
      <c r="A34" s="44" t="s">
        <v>255</v>
      </c>
      <c r="B34" s="45">
        <v>1.5</v>
      </c>
      <c r="C34" s="46"/>
      <c r="D34" s="45">
        <v>1.6</v>
      </c>
      <c r="E34" s="45">
        <v>1</v>
      </c>
      <c r="F34" s="44" t="s">
        <v>255</v>
      </c>
      <c r="G34" s="45">
        <v>1.3</v>
      </c>
      <c r="H34" s="47"/>
      <c r="I34" s="45">
        <v>1.2</v>
      </c>
      <c r="J34" s="45">
        <v>1.6</v>
      </c>
      <c r="K34" s="45">
        <v>1</v>
      </c>
      <c r="L34" s="43"/>
      <c r="M34" s="43"/>
      <c r="N34" s="43"/>
    </row>
    <row r="35" spans="1:14" x14ac:dyDescent="0.2">
      <c r="A35" s="44" t="s">
        <v>256</v>
      </c>
      <c r="B35" s="45">
        <v>1.9</v>
      </c>
      <c r="C35" s="46"/>
      <c r="D35" s="45">
        <v>2.1</v>
      </c>
      <c r="E35" s="45">
        <v>1.1000000000000001</v>
      </c>
      <c r="F35" s="44" t="s">
        <v>256</v>
      </c>
      <c r="G35" s="48">
        <v>1.6</v>
      </c>
      <c r="H35" s="47"/>
      <c r="I35" s="45">
        <v>1.8</v>
      </c>
      <c r="J35" s="45">
        <v>0.5</v>
      </c>
      <c r="K35" s="45">
        <v>0.7</v>
      </c>
      <c r="L35" s="43"/>
      <c r="M35" s="43"/>
      <c r="N35" s="43"/>
    </row>
    <row r="36" spans="1:14" x14ac:dyDescent="0.2">
      <c r="A36" s="44" t="s">
        <v>257</v>
      </c>
      <c r="B36" s="45">
        <v>1.7</v>
      </c>
      <c r="C36" s="46"/>
      <c r="D36" s="45">
        <v>1.7</v>
      </c>
      <c r="E36" s="45">
        <v>3.4</v>
      </c>
      <c r="F36" s="44" t="s">
        <v>257</v>
      </c>
      <c r="G36" s="48">
        <v>1.2</v>
      </c>
      <c r="H36" s="47"/>
      <c r="I36" s="48">
        <v>1.4</v>
      </c>
      <c r="J36" s="45">
        <v>3.9</v>
      </c>
      <c r="K36" s="45">
        <v>3</v>
      </c>
      <c r="L36" s="43"/>
      <c r="M36" s="43"/>
      <c r="N36" s="43"/>
    </row>
    <row r="37" spans="1:14" x14ac:dyDescent="0.2">
      <c r="A37" s="44" t="s">
        <v>258</v>
      </c>
      <c r="B37" s="45">
        <v>3.1</v>
      </c>
      <c r="C37" s="46"/>
      <c r="D37" s="45">
        <v>3.7</v>
      </c>
      <c r="E37" s="45">
        <v>8.1</v>
      </c>
      <c r="F37" s="44" t="s">
        <v>258</v>
      </c>
      <c r="G37" s="48">
        <v>3.7</v>
      </c>
      <c r="H37" s="47"/>
      <c r="I37" s="48">
        <v>3.3</v>
      </c>
      <c r="J37" s="45">
        <v>6.6</v>
      </c>
      <c r="K37" s="45">
        <v>8.6</v>
      </c>
      <c r="L37" s="43"/>
      <c r="M37" s="43"/>
      <c r="N37" s="43"/>
    </row>
    <row r="38" spans="1:14" x14ac:dyDescent="0.2">
      <c r="A38" s="44" t="s">
        <v>259</v>
      </c>
      <c r="B38" s="45">
        <v>2.7</v>
      </c>
      <c r="C38" s="46"/>
      <c r="D38" s="45">
        <v>2.8</v>
      </c>
      <c r="E38" s="45">
        <v>4.0999999999999996</v>
      </c>
      <c r="F38" s="44" t="s">
        <v>259</v>
      </c>
      <c r="G38" s="48">
        <v>3.1</v>
      </c>
      <c r="H38" s="47"/>
      <c r="I38" s="48">
        <v>2.5</v>
      </c>
      <c r="J38" s="45">
        <v>2.9</v>
      </c>
      <c r="K38" s="45">
        <v>4.3</v>
      </c>
      <c r="L38" s="43"/>
      <c r="M38" s="43"/>
      <c r="N38" s="43"/>
    </row>
    <row r="39" spans="1:14" x14ac:dyDescent="0.2">
      <c r="A39" s="44" t="s">
        <v>260</v>
      </c>
      <c r="B39" s="45">
        <v>4.0999999999999996</v>
      </c>
      <c r="C39" s="46"/>
      <c r="D39" s="45">
        <v>4.5</v>
      </c>
      <c r="E39" s="45">
        <v>3.2</v>
      </c>
      <c r="F39" s="44" t="s">
        <v>261</v>
      </c>
      <c r="G39" s="48">
        <v>3.5</v>
      </c>
      <c r="H39" s="47"/>
      <c r="I39" s="48">
        <v>3.9</v>
      </c>
      <c r="J39" s="45">
        <v>3.7</v>
      </c>
      <c r="K39" s="45">
        <v>3.2</v>
      </c>
      <c r="L39" s="43"/>
      <c r="M39" s="43"/>
      <c r="N39" s="43"/>
    </row>
    <row r="40" spans="1:14" x14ac:dyDescent="0.2">
      <c r="A40" s="44" t="s">
        <v>262</v>
      </c>
      <c r="B40" s="45">
        <v>3.7</v>
      </c>
      <c r="C40" s="46"/>
      <c r="D40" s="45">
        <v>3.9</v>
      </c>
      <c r="E40" s="45">
        <v>2.5</v>
      </c>
      <c r="F40" s="44" t="s">
        <v>263</v>
      </c>
      <c r="G40" s="48">
        <v>3.5</v>
      </c>
      <c r="H40" s="47"/>
      <c r="I40" s="48">
        <v>3.8</v>
      </c>
      <c r="J40" s="45">
        <v>3.1</v>
      </c>
      <c r="K40" s="45">
        <v>2.6</v>
      </c>
      <c r="L40" s="43"/>
      <c r="M40" s="43"/>
      <c r="N40" s="43"/>
    </row>
    <row r="41" spans="1:14" x14ac:dyDescent="0.2">
      <c r="A41" s="44"/>
      <c r="B41" s="45"/>
      <c r="C41" s="45"/>
      <c r="D41" s="45"/>
      <c r="E41" s="45"/>
      <c r="F41" s="44"/>
      <c r="G41" s="43"/>
      <c r="H41" s="43"/>
      <c r="I41" s="43"/>
      <c r="J41" s="43"/>
      <c r="K41" s="43"/>
      <c r="L41" s="43"/>
      <c r="M41" s="43"/>
      <c r="N41" s="43"/>
    </row>
    <row r="42" spans="1:14" x14ac:dyDescent="0.2">
      <c r="A42" s="44" t="s">
        <v>264</v>
      </c>
      <c r="B42" s="43"/>
      <c r="C42" s="43"/>
      <c r="D42" s="43"/>
      <c r="E42" s="43"/>
      <c r="F42" s="44" t="s">
        <v>265</v>
      </c>
      <c r="G42" s="43"/>
      <c r="H42" s="43"/>
      <c r="I42" s="43"/>
      <c r="J42" s="43"/>
      <c r="K42" s="43"/>
      <c r="L42" s="43"/>
      <c r="M42" s="43"/>
      <c r="N42" s="43"/>
    </row>
    <row r="43" spans="1:14" x14ac:dyDescent="0.2">
      <c r="A43" s="44" t="s">
        <v>266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">
      <c r="A44" s="43" t="s">
        <v>267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6" spans="1:14" ht="29.45" customHeight="1" x14ac:dyDescent="0.2">
      <c r="A46" s="96" t="s">
        <v>273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8" spans="1:14" x14ac:dyDescent="0.2">
      <c r="A48" s="50" t="s">
        <v>269</v>
      </c>
    </row>
    <row r="49" spans="1:6" x14ac:dyDescent="0.2">
      <c r="A49" t="str">
        <f>A34</f>
        <v>2018-2019</v>
      </c>
      <c r="D49">
        <f>D34</f>
        <v>1.6</v>
      </c>
      <c r="E49">
        <f>D49/100</f>
        <v>1.6E-2</v>
      </c>
      <c r="F49">
        <f>1+E49</f>
        <v>1.016</v>
      </c>
    </row>
    <row r="50" spans="1:6" x14ac:dyDescent="0.2">
      <c r="A50" t="str">
        <f t="shared" ref="A50:A54" si="0">A35</f>
        <v>2019-2020</v>
      </c>
      <c r="D50">
        <f t="shared" ref="D50:D54" si="1">D35</f>
        <v>2.1</v>
      </c>
      <c r="E50">
        <f t="shared" ref="E50:E54" si="2">D50/100</f>
        <v>2.1000000000000001E-2</v>
      </c>
      <c r="F50">
        <f t="shared" ref="F50:F54" si="3">1+E50</f>
        <v>1.0209999999999999</v>
      </c>
    </row>
    <row r="51" spans="1:6" x14ac:dyDescent="0.2">
      <c r="A51" t="str">
        <f t="shared" si="0"/>
        <v>2020-2021</v>
      </c>
      <c r="D51">
        <f t="shared" si="1"/>
        <v>1.7</v>
      </c>
      <c r="E51">
        <f t="shared" si="2"/>
        <v>1.7000000000000001E-2</v>
      </c>
      <c r="F51">
        <f t="shared" si="3"/>
        <v>1.0169999999999999</v>
      </c>
    </row>
    <row r="52" spans="1:6" x14ac:dyDescent="0.2">
      <c r="A52" t="str">
        <f t="shared" si="0"/>
        <v>2021-2022</v>
      </c>
      <c r="D52">
        <f t="shared" si="1"/>
        <v>3.7</v>
      </c>
      <c r="E52">
        <f t="shared" si="2"/>
        <v>3.7000000000000005E-2</v>
      </c>
      <c r="F52">
        <f t="shared" si="3"/>
        <v>1.0369999999999999</v>
      </c>
    </row>
    <row r="53" spans="1:6" x14ac:dyDescent="0.2">
      <c r="A53" t="str">
        <f t="shared" si="0"/>
        <v>2022-2023</v>
      </c>
      <c r="D53">
        <f t="shared" si="1"/>
        <v>2.8</v>
      </c>
      <c r="E53">
        <f t="shared" si="2"/>
        <v>2.7999999999999997E-2</v>
      </c>
      <c r="F53">
        <f t="shared" si="3"/>
        <v>1.028</v>
      </c>
    </row>
    <row r="54" spans="1:6" x14ac:dyDescent="0.2">
      <c r="A54" t="str">
        <f t="shared" si="0"/>
        <v>2023-2024*</v>
      </c>
      <c r="D54">
        <f t="shared" si="1"/>
        <v>4.5</v>
      </c>
      <c r="E54">
        <f t="shared" si="2"/>
        <v>4.4999999999999998E-2</v>
      </c>
      <c r="F54">
        <f t="shared" si="3"/>
        <v>1.0449999999999999</v>
      </c>
    </row>
    <row r="56" spans="1:6" x14ac:dyDescent="0.2">
      <c r="A56" s="49" t="s">
        <v>268</v>
      </c>
      <c r="F56" s="49">
        <f>PRODUCT(F49:F54)</f>
        <v>1.175245412044825</v>
      </c>
    </row>
    <row r="57" spans="1:6" x14ac:dyDescent="0.2">
      <c r="A57" s="49" t="s">
        <v>270</v>
      </c>
      <c r="F57" s="49">
        <f>PRODUCT(F52:F54)</f>
        <v>1.11400762</v>
      </c>
    </row>
    <row r="58" spans="1:6" x14ac:dyDescent="0.2">
      <c r="A58" s="49" t="s">
        <v>271</v>
      </c>
      <c r="F58" s="49">
        <f>F54</f>
        <v>1.0449999999999999</v>
      </c>
    </row>
  </sheetData>
  <mergeCells count="1">
    <mergeCell ref="A46:K4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A973-1D46-4D88-8A60-3C78A094C3A8}">
  <sheetPr>
    <pageSetUpPr fitToPage="1"/>
  </sheetPr>
  <dimension ref="A1:H25"/>
  <sheetViews>
    <sheetView workbookViewId="0">
      <selection activeCell="A2" sqref="A2:H2"/>
    </sheetView>
  </sheetViews>
  <sheetFormatPr defaultRowHeight="14.25" x14ac:dyDescent="0.2"/>
  <cols>
    <col min="1" max="1" width="44.77734375" customWidth="1"/>
    <col min="2" max="2" width="9.109375" style="1"/>
    <col min="3" max="6" width="8.88671875" style="2"/>
    <col min="7" max="8" width="9.109375" style="1"/>
  </cols>
  <sheetData>
    <row r="1" spans="1:8" ht="32.450000000000003" customHeight="1" x14ac:dyDescent="0.2">
      <c r="A1" s="67"/>
      <c r="B1" s="67"/>
      <c r="C1" s="67"/>
      <c r="D1" s="67"/>
      <c r="E1" s="67"/>
      <c r="F1" s="67"/>
      <c r="G1" s="67"/>
      <c r="H1" s="67"/>
    </row>
    <row r="2" spans="1:8" ht="35.450000000000003" customHeight="1" x14ac:dyDescent="0.2">
      <c r="A2" s="70" t="s">
        <v>153</v>
      </c>
      <c r="B2" s="71"/>
      <c r="C2" s="71"/>
      <c r="D2" s="71"/>
      <c r="E2" s="71"/>
      <c r="F2" s="71"/>
      <c r="G2" s="71"/>
      <c r="H2" s="71"/>
    </row>
    <row r="3" spans="1:8" ht="14.45" customHeight="1" x14ac:dyDescent="0.2">
      <c r="A3" s="70"/>
      <c r="B3" s="75"/>
      <c r="C3" s="75"/>
      <c r="D3" s="75"/>
      <c r="E3" s="75"/>
      <c r="F3" s="75"/>
      <c r="G3" s="75"/>
      <c r="H3" s="75"/>
    </row>
    <row r="4" spans="1:8" x14ac:dyDescent="0.2">
      <c r="A4" s="76" t="str">
        <f>VLOOKUP(Forside!A4,Dataark1!A3:B100,2)</f>
        <v>Allerød</v>
      </c>
      <c r="B4" s="77"/>
      <c r="C4" s="77"/>
      <c r="D4" s="77"/>
      <c r="E4" s="77"/>
      <c r="F4" s="77"/>
      <c r="G4" s="77"/>
      <c r="H4" s="77"/>
    </row>
    <row r="5" spans="1:8" x14ac:dyDescent="0.2">
      <c r="A5" s="73"/>
      <c r="B5" s="9">
        <v>2010</v>
      </c>
      <c r="C5" s="9">
        <v>2015</v>
      </c>
      <c r="D5" s="9">
        <v>2018</v>
      </c>
      <c r="E5" s="9">
        <v>2021</v>
      </c>
      <c r="F5" s="9">
        <v>2023</v>
      </c>
      <c r="G5" s="9">
        <v>2024</v>
      </c>
      <c r="H5" s="9">
        <v>2030</v>
      </c>
    </row>
    <row r="6" spans="1:8" x14ac:dyDescent="0.2">
      <c r="A6" s="74"/>
      <c r="B6" s="72" t="s">
        <v>119</v>
      </c>
      <c r="C6" s="72"/>
      <c r="D6" s="72"/>
      <c r="E6" s="72"/>
      <c r="F6" s="72"/>
      <c r="G6" s="72"/>
      <c r="H6" s="72"/>
    </row>
    <row r="7" spans="1:8" x14ac:dyDescent="0.2">
      <c r="A7" s="6" t="s">
        <v>143</v>
      </c>
      <c r="B7" s="10">
        <f>VLOOKUP(Forside!$A$4,Dataark2!$A$5:$W$103,3)</f>
        <v>24089</v>
      </c>
      <c r="C7" s="10">
        <f>VLOOKUP(Forside!$A$4,Dataark2!$A$5:$W$103,6)</f>
        <v>24411</v>
      </c>
      <c r="D7" s="10">
        <f>VLOOKUP(Forside!$A$4,Dataark2!$A$5:$W$103,9)</f>
        <v>25235</v>
      </c>
      <c r="E7" s="10">
        <f>VLOOKUP(Forside!$A$4,Dataark2!$A$5:$W$103,12)</f>
        <v>25893</v>
      </c>
      <c r="F7" s="10">
        <f>VLOOKUP(Forside!$A$4,Dataark2!$A$5:$W$103,15)</f>
        <v>26061</v>
      </c>
      <c r="G7" s="10">
        <f>VLOOKUP(Forside!$A$4,Dataark2!$A$5:$W$103,18)</f>
        <v>25962</v>
      </c>
      <c r="H7" s="10">
        <f>VLOOKUP(Forside!$A$4,Dataark2!$A$5:$W$103,21)</f>
        <v>25660</v>
      </c>
    </row>
    <row r="8" spans="1:8" x14ac:dyDescent="0.2">
      <c r="A8" s="6" t="s">
        <v>115</v>
      </c>
      <c r="B8" s="10">
        <f>VLOOKUP(Forside!$A$4,Dataark2!$A$5:$W$103,4)</f>
        <v>3186</v>
      </c>
      <c r="C8" s="10">
        <f>VLOOKUP(Forside!$A$4,Dataark2!$A$5:$W$103,7)</f>
        <v>4269</v>
      </c>
      <c r="D8" s="10">
        <f>VLOOKUP(Forside!$A$4,Dataark2!$A$5:$W$103,10)</f>
        <v>4651</v>
      </c>
      <c r="E8" s="10">
        <f>VLOOKUP(Forside!$A$4,Dataark2!$A$5:$W$103,13)</f>
        <v>4918</v>
      </c>
      <c r="F8" s="10">
        <f>VLOOKUP(Forside!$A$4,Dataark2!$A$5:$W$103,16)</f>
        <v>5035</v>
      </c>
      <c r="G8" s="10">
        <f>VLOOKUP(Forside!$A$4,Dataark2!$A$5:$W$103,19)</f>
        <v>5109</v>
      </c>
      <c r="H8" s="10">
        <f>VLOOKUP(Forside!$A$4,Dataark2!$A$5:$W$103,22)</f>
        <v>5440</v>
      </c>
    </row>
    <row r="9" spans="1:8" x14ac:dyDescent="0.2">
      <c r="A9" s="6" t="s">
        <v>116</v>
      </c>
      <c r="B9" s="10">
        <f>VLOOKUP(Forside!$A$4,Dataark2!$A$5:$W$103,5)</f>
        <v>768</v>
      </c>
      <c r="C9" s="10">
        <f>VLOOKUP(Forside!$A$4,Dataark2!$A$5:$W$103,8)</f>
        <v>999</v>
      </c>
      <c r="D9" s="10">
        <f>VLOOKUP(Forside!$A$4,Dataark2!$A$5:$W$103,11)</f>
        <v>1181</v>
      </c>
      <c r="E9" s="10">
        <f>VLOOKUP(Forside!$A$4,Dataark2!$A$5:$W$103,14)</f>
        <v>1407</v>
      </c>
      <c r="F9" s="10">
        <f>VLOOKUP(Forside!$A$4,Dataark2!$A$5:$W$103,17)</f>
        <v>1583</v>
      </c>
      <c r="G9" s="10">
        <f>VLOOKUP(Forside!$A$4,Dataark2!$A$5:$W$103,20)</f>
        <v>1705</v>
      </c>
      <c r="H9" s="10">
        <f>VLOOKUP(Forside!$A$4,Dataark2!$A$5:$W$103,23)</f>
        <v>2203</v>
      </c>
    </row>
    <row r="10" spans="1:8" x14ac:dyDescent="0.2">
      <c r="A10" s="6"/>
      <c r="B10" s="72" t="s">
        <v>120</v>
      </c>
      <c r="C10" s="72"/>
      <c r="D10" s="72"/>
      <c r="E10" s="72"/>
      <c r="F10" s="72"/>
      <c r="G10" s="72"/>
      <c r="H10" s="72"/>
    </row>
    <row r="11" spans="1:8" x14ac:dyDescent="0.2">
      <c r="A11" s="6" t="s">
        <v>144</v>
      </c>
      <c r="B11" s="11">
        <f>B8/B7</f>
        <v>0.13225953754825853</v>
      </c>
      <c r="C11" s="11">
        <f t="shared" ref="C11:F11" si="0">C8/C7</f>
        <v>0.17488017696939903</v>
      </c>
      <c r="D11" s="11">
        <f t="shared" si="0"/>
        <v>0.18430750941153159</v>
      </c>
      <c r="E11" s="11">
        <f t="shared" si="0"/>
        <v>0.18993550380411695</v>
      </c>
      <c r="F11" s="11">
        <f t="shared" si="0"/>
        <v>0.19320056789839224</v>
      </c>
      <c r="G11" s="11">
        <f t="shared" ref="G11:H11" si="1">G8/G7</f>
        <v>0.19678761266466374</v>
      </c>
      <c r="H11" s="11">
        <f t="shared" si="1"/>
        <v>0.21200311769290725</v>
      </c>
    </row>
    <row r="12" spans="1:8" x14ac:dyDescent="0.2">
      <c r="A12" s="6" t="s">
        <v>145</v>
      </c>
      <c r="B12" s="11">
        <f>B9/B7</f>
        <v>3.1881771763045373E-2</v>
      </c>
      <c r="C12" s="11">
        <f t="shared" ref="C12:F12" si="2">C9/C7</f>
        <v>4.092417352832739E-2</v>
      </c>
      <c r="D12" s="11">
        <f t="shared" si="2"/>
        <v>4.6800079255002972E-2</v>
      </c>
      <c r="E12" s="11">
        <f t="shared" si="2"/>
        <v>5.4339010543390104E-2</v>
      </c>
      <c r="F12" s="11">
        <f t="shared" si="2"/>
        <v>6.0742105061202561E-2</v>
      </c>
      <c r="G12" s="11">
        <f t="shared" ref="G12:H12" si="3">G9/G7</f>
        <v>6.5672906555735308E-2</v>
      </c>
      <c r="H12" s="11">
        <f t="shared" si="3"/>
        <v>8.5853468433359309E-2</v>
      </c>
    </row>
    <row r="13" spans="1:8" x14ac:dyDescent="0.2">
      <c r="A13" s="78"/>
      <c r="B13" s="78"/>
      <c r="C13" s="78"/>
      <c r="D13" s="78"/>
      <c r="E13" s="78"/>
      <c r="F13" s="78"/>
      <c r="G13" s="78"/>
      <c r="H13" s="78"/>
    </row>
    <row r="14" spans="1:8" x14ac:dyDescent="0.2">
      <c r="A14" s="79" t="s">
        <v>121</v>
      </c>
      <c r="B14" s="79"/>
      <c r="C14" s="79"/>
      <c r="D14" s="79"/>
      <c r="E14" s="79"/>
      <c r="F14" s="79"/>
      <c r="G14" s="79"/>
      <c r="H14" s="79"/>
    </row>
    <row r="15" spans="1:8" x14ac:dyDescent="0.2">
      <c r="A15" s="73"/>
      <c r="B15" s="9">
        <v>2010</v>
      </c>
      <c r="C15" s="9">
        <v>2015</v>
      </c>
      <c r="D15" s="9">
        <v>2018</v>
      </c>
      <c r="E15" s="9">
        <v>2021</v>
      </c>
      <c r="F15" s="9">
        <v>2023</v>
      </c>
      <c r="G15" s="9">
        <v>2024</v>
      </c>
      <c r="H15" s="9">
        <v>2030</v>
      </c>
    </row>
    <row r="16" spans="1:8" x14ac:dyDescent="0.2">
      <c r="A16" s="74"/>
      <c r="B16" s="72" t="s">
        <v>119</v>
      </c>
      <c r="C16" s="72"/>
      <c r="D16" s="72"/>
      <c r="E16" s="72"/>
      <c r="F16" s="72"/>
      <c r="G16" s="72"/>
      <c r="H16" s="72"/>
    </row>
    <row r="17" spans="1:8" x14ac:dyDescent="0.2">
      <c r="A17" s="6" t="s">
        <v>146</v>
      </c>
      <c r="B17" s="10">
        <f>Dataark2!C104</f>
        <v>5534738</v>
      </c>
      <c r="C17" s="10">
        <f>Dataark2!F$104</f>
        <v>5659715</v>
      </c>
      <c r="D17" s="10">
        <f>Dataark2!I$104</f>
        <v>5781190</v>
      </c>
      <c r="E17" s="10">
        <f>Dataark2!L$104</f>
        <v>5840045</v>
      </c>
      <c r="F17" s="10">
        <f>Dataark2!O$104</f>
        <v>5932654</v>
      </c>
      <c r="G17" s="10">
        <f>Dataark2!R104</f>
        <v>5961249</v>
      </c>
      <c r="H17" s="10">
        <f>Dataark2!U104</f>
        <v>6024334</v>
      </c>
    </row>
    <row r="18" spans="1:8" x14ac:dyDescent="0.2">
      <c r="A18" s="6" t="s">
        <v>115</v>
      </c>
      <c r="B18" s="10">
        <f>Dataark2!D104</f>
        <v>767510</v>
      </c>
      <c r="C18" s="10">
        <f>Dataark2!G$104</f>
        <v>915944</v>
      </c>
      <c r="D18" s="10">
        <f>Dataark2!J$104</f>
        <v>987304</v>
      </c>
      <c r="E18" s="10">
        <f>Dataark2!M$104</f>
        <v>1045340</v>
      </c>
      <c r="F18" s="10">
        <f>Dataark2!P$104</f>
        <v>1079214</v>
      </c>
      <c r="G18" s="10">
        <f>Dataark2!S104</f>
        <v>1096976</v>
      </c>
      <c r="H18" s="10">
        <f>Dataark2!V104</f>
        <v>1201137</v>
      </c>
    </row>
    <row r="19" spans="1:8" x14ac:dyDescent="0.2">
      <c r="A19" s="6" t="s">
        <v>116</v>
      </c>
      <c r="B19" s="10">
        <f>Dataark2!E104</f>
        <v>227510</v>
      </c>
      <c r="C19" s="10">
        <f>Dataark2!H$104</f>
        <v>239409</v>
      </c>
      <c r="D19" s="10">
        <f>Dataark2!K$104</f>
        <v>256694</v>
      </c>
      <c r="E19" s="10">
        <f>Dataark2!N$104</f>
        <v>282106</v>
      </c>
      <c r="F19" s="10">
        <f>Dataark2!Q$104</f>
        <v>304332</v>
      </c>
      <c r="G19" s="10">
        <f>Dataark2!T104</f>
        <v>319874</v>
      </c>
      <c r="H19" s="10">
        <f>Dataark2!W104</f>
        <v>424308</v>
      </c>
    </row>
    <row r="20" spans="1:8" x14ac:dyDescent="0.2">
      <c r="A20" s="6"/>
      <c r="B20" s="72" t="s">
        <v>120</v>
      </c>
      <c r="C20" s="72"/>
      <c r="D20" s="72"/>
      <c r="E20" s="72"/>
      <c r="F20" s="72"/>
      <c r="G20" s="72"/>
      <c r="H20" s="72"/>
    </row>
    <row r="21" spans="1:8" x14ac:dyDescent="0.2">
      <c r="A21" s="6" t="s">
        <v>147</v>
      </c>
      <c r="B21" s="11">
        <f>B18/B17</f>
        <v>0.13867142401320531</v>
      </c>
      <c r="C21" s="11">
        <f t="shared" ref="C21:F21" si="4">C18/C17</f>
        <v>0.1618357108087598</v>
      </c>
      <c r="D21" s="11">
        <f t="shared" si="4"/>
        <v>0.17077868051387343</v>
      </c>
      <c r="E21" s="11">
        <f t="shared" si="4"/>
        <v>0.17899519609866019</v>
      </c>
      <c r="F21" s="11">
        <f t="shared" si="4"/>
        <v>0.18191082776780848</v>
      </c>
      <c r="G21" s="11">
        <f t="shared" ref="G21:H21" si="5">G18/G17</f>
        <v>0.18401781237455439</v>
      </c>
      <c r="H21" s="11">
        <f t="shared" si="5"/>
        <v>0.19938087762066314</v>
      </c>
    </row>
    <row r="22" spans="1:8" x14ac:dyDescent="0.2">
      <c r="A22" s="6" t="s">
        <v>148</v>
      </c>
      <c r="B22" s="11">
        <f>B19/B17</f>
        <v>4.110583012240146E-2</v>
      </c>
      <c r="C22" s="11">
        <f t="shared" ref="C22:F22" si="6">C19/C17</f>
        <v>4.2300539868173573E-2</v>
      </c>
      <c r="D22" s="11">
        <f t="shared" si="6"/>
        <v>4.4401585140775517E-2</v>
      </c>
      <c r="E22" s="11">
        <f t="shared" si="6"/>
        <v>4.8305449701158125E-2</v>
      </c>
      <c r="F22" s="11">
        <f t="shared" si="6"/>
        <v>5.129778342037139E-2</v>
      </c>
      <c r="G22" s="11">
        <f t="shared" ref="G22:H22" si="7">G19/G17</f>
        <v>5.365888926968157E-2</v>
      </c>
      <c r="H22" s="11">
        <f t="shared" si="7"/>
        <v>7.0432349866391866E-2</v>
      </c>
    </row>
    <row r="23" spans="1:8" x14ac:dyDescent="0.2">
      <c r="A23" s="80"/>
      <c r="B23" s="80"/>
      <c r="C23" s="80"/>
      <c r="D23" s="80"/>
      <c r="E23" s="80"/>
      <c r="F23" s="80"/>
      <c r="G23" s="80"/>
      <c r="H23" s="80"/>
    </row>
    <row r="24" spans="1:8" x14ac:dyDescent="0.2">
      <c r="A24" s="67" t="s">
        <v>154</v>
      </c>
      <c r="B24" s="67"/>
      <c r="C24" s="67"/>
      <c r="D24" s="67"/>
      <c r="E24" s="67"/>
      <c r="F24" s="67"/>
      <c r="G24" s="67"/>
      <c r="H24" s="67"/>
    </row>
    <row r="25" spans="1:8" x14ac:dyDescent="0.2">
      <c r="A25" s="67"/>
      <c r="B25" s="67"/>
      <c r="C25" s="67"/>
      <c r="D25" s="67"/>
      <c r="E25" s="67"/>
      <c r="F25" s="67"/>
      <c r="G25" s="67"/>
      <c r="H25" s="67"/>
    </row>
  </sheetData>
  <sheetProtection algorithmName="SHA-512" hashValue="/PEVPFpgU4DvCT8rvEwwK3WRXPCl+6Un95yffOICvAzQ00J4l8sBYBchmqDD+Wx5cs+ieJ3ABZBwqUhSIN78Gw==" saltValue="QV5JwL6E4tTfzA79MlG/CQ==" spinCount="100000" sheet="1" objects="1" scenarios="1"/>
  <mergeCells count="15">
    <mergeCell ref="A24:H24"/>
    <mergeCell ref="A25:H25"/>
    <mergeCell ref="A13:H13"/>
    <mergeCell ref="A14:H14"/>
    <mergeCell ref="A15:A16"/>
    <mergeCell ref="B16:H16"/>
    <mergeCell ref="B20:H20"/>
    <mergeCell ref="A23:H23"/>
    <mergeCell ref="A1:H1"/>
    <mergeCell ref="A2:H2"/>
    <mergeCell ref="B6:H6"/>
    <mergeCell ref="B10:H10"/>
    <mergeCell ref="A5:A6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37EE-90DF-4F61-9271-E7388F35E77B}">
  <sheetPr>
    <pageSetUpPr fitToPage="1"/>
  </sheetPr>
  <dimension ref="A1:D35"/>
  <sheetViews>
    <sheetView workbookViewId="0">
      <selection activeCell="A2" sqref="A2:D2"/>
    </sheetView>
  </sheetViews>
  <sheetFormatPr defaultRowHeight="14.25" x14ac:dyDescent="0.2"/>
  <cols>
    <col min="1" max="1" width="69.33203125" customWidth="1"/>
    <col min="2" max="4" width="8.88671875" style="2"/>
  </cols>
  <sheetData>
    <row r="1" spans="1:4" ht="29.25" customHeight="1" x14ac:dyDescent="0.2">
      <c r="A1" s="67"/>
      <c r="B1" s="67"/>
      <c r="C1" s="67"/>
      <c r="D1" s="67"/>
    </row>
    <row r="2" spans="1:4" ht="23.25" customHeight="1" x14ac:dyDescent="0.25">
      <c r="A2" s="81" t="s">
        <v>141</v>
      </c>
      <c r="B2" s="67"/>
      <c r="C2" s="67"/>
      <c r="D2" s="67"/>
    </row>
    <row r="4" spans="1:4" x14ac:dyDescent="0.2">
      <c r="A4" s="18" t="str">
        <f>VLOOKUP(Forside!A4,Dataark1!A3:B100,2)</f>
        <v>Allerød</v>
      </c>
    </row>
    <row r="5" spans="1:4" x14ac:dyDescent="0.2">
      <c r="A5" s="73"/>
      <c r="B5" s="9">
        <v>2015</v>
      </c>
      <c r="C5" s="9">
        <v>2021</v>
      </c>
      <c r="D5" s="9">
        <v>2023</v>
      </c>
    </row>
    <row r="6" spans="1:4" x14ac:dyDescent="0.2">
      <c r="A6" s="74"/>
      <c r="B6" s="72" t="s">
        <v>119</v>
      </c>
      <c r="C6" s="72"/>
      <c r="D6" s="72"/>
    </row>
    <row r="7" spans="1:4" x14ac:dyDescent="0.2">
      <c r="A7" s="6" t="s">
        <v>142</v>
      </c>
      <c r="B7" s="10">
        <f>VLOOKUP(Forside!$A$4,Dataark3!$C$203:$I$301,3)</f>
        <v>314.2</v>
      </c>
      <c r="C7" s="10">
        <f>VLOOKUP(Forside!$A$4,Dataark3!$C$104:$I$201,3)</f>
        <v>402.4</v>
      </c>
      <c r="D7" s="10">
        <f>VLOOKUP(Forside!$A$4,Dataark3!$C$4:$I$101,3)</f>
        <v>460.2</v>
      </c>
    </row>
    <row r="8" spans="1:4" x14ac:dyDescent="0.2">
      <c r="A8" s="6" t="s">
        <v>155</v>
      </c>
      <c r="B8" s="10">
        <f>VLOOKUP(Forside!$A$4,Dataark3!$C$203:$I$301,7)</f>
        <v>219.40000000000003</v>
      </c>
      <c r="C8" s="10">
        <f>VLOOKUP(Forside!$A$4,Dataark3!$C$104:$I$201,7)</f>
        <v>290</v>
      </c>
      <c r="D8" s="10">
        <f>VLOOKUP(Forside!$A$4,Dataark3!$C$4:$I$101,7)</f>
        <v>338.20000000000005</v>
      </c>
    </row>
    <row r="9" spans="1:4" x14ac:dyDescent="0.2">
      <c r="A9" s="6"/>
      <c r="B9" s="72" t="s">
        <v>120</v>
      </c>
      <c r="C9" s="72"/>
      <c r="D9" s="72"/>
    </row>
    <row r="10" spans="1:4" x14ac:dyDescent="0.2">
      <c r="A10" s="6" t="s">
        <v>150</v>
      </c>
      <c r="B10" s="11">
        <f>B7/Befolkning!C8</f>
        <v>7.3600374795033965E-2</v>
      </c>
      <c r="C10" s="11">
        <f>C7/Befolkning!E8</f>
        <v>8.1821878812525409E-2</v>
      </c>
      <c r="D10" s="11">
        <f>D7/Befolkning!F8</f>
        <v>9.1400198609731878E-2</v>
      </c>
    </row>
    <row r="11" spans="1:4" x14ac:dyDescent="0.2">
      <c r="A11" s="6" t="s">
        <v>156</v>
      </c>
      <c r="B11" s="11">
        <f>B8/Befolkning!C9</f>
        <v>0.21961961961961965</v>
      </c>
      <c r="C11" s="11">
        <f>C8/Befolkning!E9</f>
        <v>0.20611229566453448</v>
      </c>
      <c r="D11" s="11">
        <f>D8/Befolkning!F9</f>
        <v>0.21364497789008216</v>
      </c>
    </row>
    <row r="12" spans="1:4" x14ac:dyDescent="0.2">
      <c r="A12" s="6"/>
      <c r="B12" s="72" t="s">
        <v>149</v>
      </c>
      <c r="C12" s="72"/>
      <c r="D12" s="72"/>
    </row>
    <row r="13" spans="1:4" x14ac:dyDescent="0.2">
      <c r="A13" s="6" t="s">
        <v>173</v>
      </c>
      <c r="B13" s="10">
        <f>VLOOKUP(Forside!$A$4,Dataark4!$C$204:$L$301,9)</f>
        <v>1399</v>
      </c>
      <c r="C13" s="10">
        <f>VLOOKUP(Forside!$A$4,Dataark4!$C$104:$L$201,9)</f>
        <v>1702</v>
      </c>
      <c r="D13" s="10">
        <f>VLOOKUP(Forside!$A$4,Dataark4!$C$4:$L$101,9)</f>
        <v>1657</v>
      </c>
    </row>
    <row r="14" spans="1:4" x14ac:dyDescent="0.2">
      <c r="A14" s="6" t="s">
        <v>174</v>
      </c>
      <c r="B14" s="10">
        <f>VLOOKUP(Forside!$A$4,Dataark4!$C$204:$L$301,10)</f>
        <v>964</v>
      </c>
      <c r="C14" s="10">
        <f>VLOOKUP(Forside!$A$4,Dataark4!$C$104:$L$201,10)</f>
        <v>1119</v>
      </c>
      <c r="D14" s="10">
        <f>VLOOKUP(Forside!$A$4,Dataark4!$C$4:$L$101,10)</f>
        <v>1113</v>
      </c>
    </row>
    <row r="15" spans="1:4" x14ac:dyDescent="0.2">
      <c r="A15" s="6" t="s">
        <v>151</v>
      </c>
      <c r="B15" s="27">
        <f>B13/B7</f>
        <v>4.4525779758115851</v>
      </c>
      <c r="C15" s="27">
        <f t="shared" ref="C15:D15" si="0">C13/C7</f>
        <v>4.2296222664015906</v>
      </c>
      <c r="D15" s="27">
        <f t="shared" si="0"/>
        <v>3.600608431116906</v>
      </c>
    </row>
    <row r="16" spans="1:4" x14ac:dyDescent="0.2">
      <c r="A16" s="6" t="s">
        <v>152</v>
      </c>
      <c r="B16" s="27">
        <f>B14/B8</f>
        <v>4.3938012762078387</v>
      </c>
      <c r="C16" s="27">
        <f t="shared" ref="C16:D16" si="1">C14/C8</f>
        <v>3.8586206896551722</v>
      </c>
      <c r="D16" s="27">
        <f t="shared" si="1"/>
        <v>3.290952099349497</v>
      </c>
    </row>
    <row r="18" spans="1:4" x14ac:dyDescent="0.2">
      <c r="A18" s="18" t="s">
        <v>121</v>
      </c>
    </row>
    <row r="19" spans="1:4" x14ac:dyDescent="0.2">
      <c r="A19" s="73"/>
      <c r="B19" s="9">
        <v>2015</v>
      </c>
      <c r="C19" s="9">
        <v>2021</v>
      </c>
      <c r="D19" s="9">
        <v>2023</v>
      </c>
    </row>
    <row r="20" spans="1:4" x14ac:dyDescent="0.2">
      <c r="A20" s="74"/>
      <c r="B20" s="72" t="s">
        <v>119</v>
      </c>
      <c r="C20" s="72"/>
      <c r="D20" s="72"/>
    </row>
    <row r="21" spans="1:4" x14ac:dyDescent="0.2">
      <c r="A21" s="6" t="s">
        <v>181</v>
      </c>
      <c r="B21" s="10">
        <f>Dataark3!E304</f>
        <v>119522.4</v>
      </c>
      <c r="C21" s="10">
        <f>Dataark3!E305</f>
        <v>125336.5</v>
      </c>
      <c r="D21" s="10">
        <f>Dataark3!E306</f>
        <v>127256.3</v>
      </c>
    </row>
    <row r="22" spans="1:4" x14ac:dyDescent="0.2">
      <c r="A22" s="6" t="s">
        <v>182</v>
      </c>
      <c r="B22" s="10">
        <f>Dataark3!I304</f>
        <v>78765.3</v>
      </c>
      <c r="C22" s="10">
        <f>Dataark3!I305</f>
        <v>80448.5</v>
      </c>
      <c r="D22" s="10">
        <f>Dataark3!I306</f>
        <v>82449.399999999994</v>
      </c>
    </row>
    <row r="23" spans="1:4" x14ac:dyDescent="0.2">
      <c r="A23" s="6"/>
      <c r="B23" s="72" t="s">
        <v>120</v>
      </c>
      <c r="C23" s="72"/>
      <c r="D23" s="72"/>
    </row>
    <row r="24" spans="1:4" x14ac:dyDescent="0.2">
      <c r="A24" s="6" t="s">
        <v>179</v>
      </c>
      <c r="B24" s="11">
        <f>B21/Befolkning!C18</f>
        <v>0.1304909470447975</v>
      </c>
      <c r="C24" s="11">
        <f>C21/Befolkning!E18</f>
        <v>0.11990022385061319</v>
      </c>
      <c r="D24" s="11">
        <f>D21/Befolkning!F18</f>
        <v>0.11791572385087666</v>
      </c>
    </row>
    <row r="25" spans="1:4" x14ac:dyDescent="0.2">
      <c r="A25" s="6" t="s">
        <v>180</v>
      </c>
      <c r="B25" s="11">
        <f>B22/Befolkning!C19</f>
        <v>0.32899890981542046</v>
      </c>
      <c r="C25" s="11">
        <f>C22/Befolkning!E19</f>
        <v>0.2851711767917024</v>
      </c>
      <c r="D25" s="11">
        <f>D22/Befolkning!F19</f>
        <v>0.27091925923005139</v>
      </c>
    </row>
    <row r="26" spans="1:4" x14ac:dyDescent="0.2">
      <c r="A26" s="6"/>
      <c r="B26" s="72" t="s">
        <v>149</v>
      </c>
      <c r="C26" s="72"/>
      <c r="D26" s="72"/>
    </row>
    <row r="27" spans="1:4" x14ac:dyDescent="0.2">
      <c r="A27" s="6" t="s">
        <v>175</v>
      </c>
      <c r="B27" s="10">
        <f>Dataark4!K304</f>
        <v>431771</v>
      </c>
      <c r="C27" s="10">
        <f>Dataark4!K305</f>
        <v>404923</v>
      </c>
      <c r="D27" s="10">
        <f>Dataark4!K306</f>
        <v>375788</v>
      </c>
    </row>
    <row r="28" spans="1:4" x14ac:dyDescent="0.2">
      <c r="A28" s="6" t="s">
        <v>176</v>
      </c>
      <c r="B28" s="10">
        <f>Dataark4!L304</f>
        <v>289278</v>
      </c>
      <c r="C28" s="10">
        <f>Dataark4!L305</f>
        <v>263310</v>
      </c>
      <c r="D28" s="10">
        <f>Dataark4!L306</f>
        <v>245746</v>
      </c>
    </row>
    <row r="29" spans="1:4" x14ac:dyDescent="0.2">
      <c r="A29" s="6" t="s">
        <v>177</v>
      </c>
      <c r="B29" s="27">
        <f>B27/B21</f>
        <v>3.6124692944586121</v>
      </c>
      <c r="C29" s="27">
        <f t="shared" ref="C29:D30" si="2">C27/C21</f>
        <v>3.2306869906212476</v>
      </c>
      <c r="D29" s="27">
        <f t="shared" si="2"/>
        <v>2.9530011480767553</v>
      </c>
    </row>
    <row r="30" spans="1:4" x14ac:dyDescent="0.2">
      <c r="A30" s="29" t="s">
        <v>178</v>
      </c>
      <c r="B30" s="30">
        <f>B28/B22</f>
        <v>3.6726578836111838</v>
      </c>
      <c r="C30" s="30">
        <f t="shared" si="2"/>
        <v>3.2730256002287179</v>
      </c>
      <c r="D30" s="30">
        <f t="shared" si="2"/>
        <v>2.9805674753242597</v>
      </c>
    </row>
    <row r="31" spans="1:4" x14ac:dyDescent="0.2">
      <c r="A31" s="32"/>
      <c r="B31" s="33"/>
      <c r="C31" s="33"/>
      <c r="D31" s="33"/>
    </row>
    <row r="32" spans="1:4" ht="30.6" customHeight="1" x14ac:dyDescent="0.2">
      <c r="A32" s="82" t="s">
        <v>184</v>
      </c>
      <c r="B32" s="83"/>
      <c r="C32" s="83"/>
      <c r="D32" s="83"/>
    </row>
    <row r="33" spans="1:4" x14ac:dyDescent="0.2">
      <c r="A33" s="84" t="s">
        <v>197</v>
      </c>
      <c r="B33" s="67"/>
      <c r="C33" s="67"/>
      <c r="D33" s="67"/>
    </row>
    <row r="34" spans="1:4" x14ac:dyDescent="0.2">
      <c r="A34" s="28"/>
      <c r="B34" s="31"/>
      <c r="C34" s="31"/>
      <c r="D34" s="31"/>
    </row>
    <row r="35" spans="1:4" x14ac:dyDescent="0.2">
      <c r="A35" s="67" t="s">
        <v>183</v>
      </c>
      <c r="B35" s="67"/>
      <c r="C35" s="67"/>
      <c r="D35" s="67"/>
    </row>
  </sheetData>
  <sheetProtection algorithmName="SHA-512" hashValue="LBK32oxAxKhPT/9unSF0TEZbC60FJlSMzbRSRcRAjWV3cG/QfeMaAvDPWgLWBDhJRXPESregPeE6mfOM4ldeIQ==" saltValue="qkrCJyhsRJYaI7sg9D5mnw==" spinCount="100000" sheet="1" objects="1" scenarios="1"/>
  <mergeCells count="13">
    <mergeCell ref="B26:D26"/>
    <mergeCell ref="A5:A6"/>
    <mergeCell ref="A19:A20"/>
    <mergeCell ref="A1:D1"/>
    <mergeCell ref="A35:D35"/>
    <mergeCell ref="A2:D2"/>
    <mergeCell ref="B6:D6"/>
    <mergeCell ref="B12:D12"/>
    <mergeCell ref="B9:D9"/>
    <mergeCell ref="B20:D20"/>
    <mergeCell ref="B23:D23"/>
    <mergeCell ref="A32:D32"/>
    <mergeCell ref="A33:D3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716A-5CDB-41D0-9347-2B3C9CE6AA30}">
  <sheetPr>
    <pageSetUpPr fitToPage="1"/>
  </sheetPr>
  <dimension ref="A1:D25"/>
  <sheetViews>
    <sheetView workbookViewId="0">
      <selection activeCell="A2" sqref="A2:D2"/>
    </sheetView>
  </sheetViews>
  <sheetFormatPr defaultRowHeight="14.25" x14ac:dyDescent="0.2"/>
  <cols>
    <col min="1" max="1" width="60" customWidth="1"/>
    <col min="2" max="4" width="12.77734375" customWidth="1"/>
  </cols>
  <sheetData>
    <row r="1" spans="1:4" ht="27.75" customHeight="1" x14ac:dyDescent="0.2">
      <c r="A1" s="67"/>
      <c r="B1" s="67"/>
      <c r="C1" s="67"/>
      <c r="D1" s="67"/>
    </row>
    <row r="2" spans="1:4" ht="25.5" customHeight="1" x14ac:dyDescent="0.25">
      <c r="A2" s="81" t="s">
        <v>157</v>
      </c>
      <c r="B2" s="67"/>
      <c r="C2" s="67"/>
      <c r="D2" s="67"/>
    </row>
    <row r="3" spans="1:4" x14ac:dyDescent="0.2">
      <c r="B3" s="12"/>
      <c r="C3" s="12"/>
      <c r="D3" s="12"/>
    </row>
    <row r="4" spans="1:4" x14ac:dyDescent="0.2">
      <c r="A4" s="18" t="str">
        <f>VLOOKUP(Forside!A4,Dataark1!A3:B100,2)</f>
        <v>Allerød</v>
      </c>
      <c r="B4" s="12"/>
      <c r="C4" s="12"/>
      <c r="D4" s="12"/>
    </row>
    <row r="5" spans="1:4" x14ac:dyDescent="0.2">
      <c r="A5" s="73"/>
      <c r="B5" s="9">
        <v>2015</v>
      </c>
      <c r="C5" s="9">
        <v>2021</v>
      </c>
      <c r="D5" s="9">
        <v>2023</v>
      </c>
    </row>
    <row r="6" spans="1:4" x14ac:dyDescent="0.2">
      <c r="A6" s="74"/>
      <c r="B6" s="72" t="s">
        <v>119</v>
      </c>
      <c r="C6" s="72"/>
      <c r="D6" s="72"/>
    </row>
    <row r="7" spans="1:4" x14ac:dyDescent="0.2">
      <c r="A7" s="6" t="s">
        <v>158</v>
      </c>
      <c r="B7" s="10">
        <f>VLOOKUP(Forside!$A$4,Dataark6!$C$308:$K$405,8)</f>
        <v>169</v>
      </c>
      <c r="C7" s="10">
        <f>VLOOKUP(Forside!$A$4,Dataark5!$B$104:$H$201,3)</f>
        <v>196</v>
      </c>
      <c r="D7" s="10">
        <f>VLOOKUP(Forside!$A$4,Dataark5!$B$4:$H$101,3)</f>
        <v>190</v>
      </c>
    </row>
    <row r="8" spans="1:4" x14ac:dyDescent="0.2">
      <c r="A8" s="6" t="s">
        <v>159</v>
      </c>
      <c r="B8" s="10">
        <f>VLOOKUP(Forside!$A$4,Dataark6!$C$308:$K$405,9)</f>
        <v>128</v>
      </c>
      <c r="C8" s="10">
        <f>VLOOKUP(Forside!$A$4,Dataark5!$B$104:$H$201,7)</f>
        <v>147.4</v>
      </c>
      <c r="D8" s="10">
        <f>VLOOKUP(Forside!$A$4,Dataark5!$B$4:$H$101,7)</f>
        <v>147</v>
      </c>
    </row>
    <row r="9" spans="1:4" x14ac:dyDescent="0.2">
      <c r="A9" s="6"/>
      <c r="B9" s="72" t="s">
        <v>120</v>
      </c>
      <c r="C9" s="72"/>
      <c r="D9" s="72"/>
    </row>
    <row r="10" spans="1:4" x14ac:dyDescent="0.2">
      <c r="A10" s="6" t="s">
        <v>160</v>
      </c>
      <c r="B10" s="11">
        <f>B7/Befolkning!C8</f>
        <v>3.958772546263762E-2</v>
      </c>
      <c r="C10" s="11">
        <f>C7/Befolkning!E8</f>
        <v>3.9853599023993491E-2</v>
      </c>
      <c r="D10" s="11">
        <f>D7/Befolkning!F8</f>
        <v>3.7735849056603772E-2</v>
      </c>
    </row>
    <row r="11" spans="1:4" x14ac:dyDescent="0.2">
      <c r="A11" s="6" t="s">
        <v>161</v>
      </c>
      <c r="B11" s="11">
        <f>B8/Befolkning!C9</f>
        <v>0.12812812812812813</v>
      </c>
      <c r="C11" s="11">
        <f>C8/Befolkning!E9</f>
        <v>0.10476190476190476</v>
      </c>
      <c r="D11" s="11">
        <f>D8/Befolkning!F9</f>
        <v>9.2861655085281117E-2</v>
      </c>
    </row>
    <row r="12" spans="1:4" x14ac:dyDescent="0.2">
      <c r="B12" s="12"/>
      <c r="C12" s="12"/>
      <c r="D12" s="12"/>
    </row>
    <row r="13" spans="1:4" x14ac:dyDescent="0.2">
      <c r="A13" s="18" t="s">
        <v>121</v>
      </c>
      <c r="B13" s="12"/>
      <c r="C13" s="12"/>
      <c r="D13" s="12"/>
    </row>
    <row r="14" spans="1:4" x14ac:dyDescent="0.2">
      <c r="A14" s="73"/>
      <c r="B14" s="9">
        <v>2015</v>
      </c>
      <c r="C14" s="9">
        <v>2021</v>
      </c>
      <c r="D14" s="9">
        <v>2023</v>
      </c>
    </row>
    <row r="15" spans="1:4" x14ac:dyDescent="0.2">
      <c r="A15" s="74"/>
      <c r="B15" s="72" t="s">
        <v>119</v>
      </c>
      <c r="C15" s="72"/>
      <c r="D15" s="72"/>
    </row>
    <row r="16" spans="1:4" x14ac:dyDescent="0.2">
      <c r="A16" s="6" t="s">
        <v>162</v>
      </c>
      <c r="B16" s="10">
        <f>Dataark6!J307</f>
        <v>39963</v>
      </c>
      <c r="C16" s="10">
        <f>Dataark5!D304</f>
        <v>38153.800000000003</v>
      </c>
      <c r="D16" s="10">
        <f>Dataark5!D305</f>
        <v>38645.9</v>
      </c>
    </row>
    <row r="17" spans="1:4" x14ac:dyDescent="0.2">
      <c r="A17" s="6" t="s">
        <v>163</v>
      </c>
      <c r="B17" s="10">
        <f>Dataark6!K307</f>
        <v>29949</v>
      </c>
      <c r="C17" s="10">
        <f>Dataark5!H304</f>
        <v>27783.5</v>
      </c>
      <c r="D17" s="10">
        <f>Dataark5!H305</f>
        <v>27996.300000000003</v>
      </c>
    </row>
    <row r="18" spans="1:4" x14ac:dyDescent="0.2">
      <c r="A18" s="6"/>
      <c r="B18" s="72" t="s">
        <v>120</v>
      </c>
      <c r="C18" s="72"/>
      <c r="D18" s="72"/>
    </row>
    <row r="19" spans="1:4" x14ac:dyDescent="0.2">
      <c r="A19" s="6" t="s">
        <v>164</v>
      </c>
      <c r="B19" s="11">
        <f>B16/Befolkning!C18</f>
        <v>4.3630396618133858E-2</v>
      </c>
      <c r="C19" s="11">
        <f>C16/Befolkning!E18</f>
        <v>3.6498938144527142E-2</v>
      </c>
      <c r="D19" s="11">
        <f>D16/Befolkning!F18</f>
        <v>3.5809301954941281E-2</v>
      </c>
    </row>
    <row r="20" spans="1:4" x14ac:dyDescent="0.2">
      <c r="A20" s="6" t="s">
        <v>165</v>
      </c>
      <c r="B20" s="11">
        <f>B17/Befolkning!C19</f>
        <v>0.12509554778642407</v>
      </c>
      <c r="C20" s="11">
        <f>C17/Befolkning!E19</f>
        <v>9.848603007380205E-2</v>
      </c>
      <c r="D20" s="11">
        <f>D17/Befolkning!F19</f>
        <v>9.1992626473719502E-2</v>
      </c>
    </row>
    <row r="21" spans="1:4" x14ac:dyDescent="0.2">
      <c r="B21" s="12"/>
      <c r="C21" s="12"/>
      <c r="D21" s="12"/>
    </row>
    <row r="22" spans="1:4" ht="16.5" customHeight="1" x14ac:dyDescent="0.2">
      <c r="A22" s="82" t="s">
        <v>195</v>
      </c>
      <c r="B22" s="83"/>
      <c r="C22" s="83"/>
      <c r="D22" s="83"/>
    </row>
    <row r="23" spans="1:4" x14ac:dyDescent="0.2">
      <c r="A23" s="84" t="s">
        <v>197</v>
      </c>
      <c r="B23" s="67"/>
      <c r="C23" s="67"/>
      <c r="D23" s="67"/>
    </row>
    <row r="24" spans="1:4" x14ac:dyDescent="0.2">
      <c r="B24" s="26"/>
      <c r="C24" s="26"/>
      <c r="D24" s="26"/>
    </row>
    <row r="25" spans="1:4" x14ac:dyDescent="0.2">
      <c r="A25" s="67" t="s">
        <v>194</v>
      </c>
      <c r="B25" s="67"/>
      <c r="C25" s="67"/>
      <c r="D25" s="67"/>
    </row>
  </sheetData>
  <sheetProtection algorithmName="SHA-512" hashValue="ViWGHXBiONbVARoiv0os5ys+vKs/6RqAyGWJaG9BevSSI1lm0utxZckARC2WxqPx6KRrXrFmq6fsC+EvxQ1SOA==" saltValue="zrYVMknCuXm9+/xupJPMKg==" spinCount="100000" sheet="1" objects="1" scenarios="1"/>
  <mergeCells count="11">
    <mergeCell ref="A14:A15"/>
    <mergeCell ref="B15:D15"/>
    <mergeCell ref="B18:D18"/>
    <mergeCell ref="A25:D25"/>
    <mergeCell ref="A1:D1"/>
    <mergeCell ref="A2:D2"/>
    <mergeCell ref="A5:A6"/>
    <mergeCell ref="B6:D6"/>
    <mergeCell ref="B9:D9"/>
    <mergeCell ref="A22:D22"/>
    <mergeCell ref="A23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774EC-B19F-4356-A9B8-C5E0E632AFC2}">
  <sheetPr>
    <pageSetUpPr fitToPage="1"/>
  </sheetPr>
  <dimension ref="A1:E61"/>
  <sheetViews>
    <sheetView workbookViewId="0">
      <selection activeCell="A2" sqref="A2:E2"/>
    </sheetView>
  </sheetViews>
  <sheetFormatPr defaultColWidth="9.109375" defaultRowHeight="14.25" x14ac:dyDescent="0.2"/>
  <cols>
    <col min="1" max="1" width="50.109375" style="25" customWidth="1"/>
    <col min="2" max="5" width="12.6640625" style="25" customWidth="1"/>
    <col min="6" max="16384" width="9.109375" style="25"/>
  </cols>
  <sheetData>
    <row r="1" spans="1:5" ht="27" customHeight="1" x14ac:dyDescent="0.2">
      <c r="A1" s="86"/>
      <c r="B1" s="86"/>
      <c r="C1" s="86"/>
      <c r="D1" s="86"/>
      <c r="E1" s="86"/>
    </row>
    <row r="2" spans="1:5" ht="26.25" customHeight="1" x14ac:dyDescent="0.2">
      <c r="A2" s="90" t="s">
        <v>168</v>
      </c>
      <c r="B2" s="86"/>
      <c r="C2" s="86"/>
      <c r="D2" s="86"/>
      <c r="E2" s="86"/>
    </row>
    <row r="3" spans="1:5" x14ac:dyDescent="0.2">
      <c r="B3" s="55"/>
      <c r="C3" s="55"/>
      <c r="D3" s="55"/>
      <c r="E3" s="55"/>
    </row>
    <row r="4" spans="1:5" ht="18" x14ac:dyDescent="0.2">
      <c r="A4" s="61" t="str">
        <f>VLOOKUP(Forside!A4,Dataark1!A3:B100,2)</f>
        <v>Allerød</v>
      </c>
      <c r="B4" s="55"/>
      <c r="C4" s="55"/>
      <c r="D4" s="55"/>
      <c r="E4" s="55"/>
    </row>
    <row r="5" spans="1:5" x14ac:dyDescent="0.2">
      <c r="A5" s="88"/>
      <c r="B5" s="56">
        <v>2018</v>
      </c>
      <c r="C5" s="56">
        <v>2021</v>
      </c>
      <c r="D5" s="56">
        <v>2023</v>
      </c>
      <c r="E5" s="56" t="s">
        <v>166</v>
      </c>
    </row>
    <row r="6" spans="1:5" x14ac:dyDescent="0.2">
      <c r="A6" s="89"/>
      <c r="B6" s="85" t="s">
        <v>279</v>
      </c>
      <c r="C6" s="85"/>
      <c r="D6" s="85"/>
      <c r="E6" s="85"/>
    </row>
    <row r="7" spans="1:5" x14ac:dyDescent="0.2">
      <c r="A7" s="23" t="s">
        <v>282</v>
      </c>
      <c r="B7" s="57">
        <f>VLOOKUP(Forside!$A$4,Dataark7b!$E$206:$M$303,3)</f>
        <v>50.254669064448763</v>
      </c>
      <c r="C7" s="57">
        <f>VLOOKUP(Forside!$A$4,Dataark7b!$E$105:$M$202,3)</f>
        <v>55.450843293120002</v>
      </c>
      <c r="D7" s="57">
        <f>VLOOKUP(Forside!$A$4,Dataark7b!$E$4:$M$101,3)</f>
        <v>62.740755</v>
      </c>
      <c r="E7" s="57">
        <f>VLOOKUP(Forside!$A$4,Dataark8!$E$105:$M$202,3)</f>
        <v>46.883000000000003</v>
      </c>
    </row>
    <row r="8" spans="1:5" x14ac:dyDescent="0.2">
      <c r="A8" s="23" t="s">
        <v>287</v>
      </c>
      <c r="B8" s="57">
        <f>VLOOKUP(Forside!$A$4,Dataark7b!$E$206:$M$303,4)</f>
        <v>89.782873253164411</v>
      </c>
      <c r="C8" s="57">
        <f>VLOOKUP(Forside!$A$4,Dataark7b!$E$105:$M$202,4)</f>
        <v>121.97158030618</v>
      </c>
      <c r="D8" s="57">
        <f>VLOOKUP(Forside!$A$4,Dataark7b!$E$4:$M$101,4)</f>
        <v>114.39614999999999</v>
      </c>
      <c r="E8" s="57">
        <f>VLOOKUP(Forside!$A$4,Dataark8!$E$105:$M$202,4)</f>
        <v>128.00899999999999</v>
      </c>
    </row>
    <row r="9" spans="1:5" x14ac:dyDescent="0.2">
      <c r="A9" s="23" t="s">
        <v>283</v>
      </c>
      <c r="B9" s="57">
        <f>VLOOKUP(Forside!$A$4,Dataark7b!$E$206:$M$303,5)</f>
        <v>31.283857623221195</v>
      </c>
      <c r="C9" s="57">
        <f>VLOOKUP(Forside!$A$4,Dataark7b!$E$105:$M$202,5)</f>
        <v>31.057418437979997</v>
      </c>
      <c r="D9" s="57">
        <f>VLOOKUP(Forside!$A$4,Dataark7b!$E$4:$M$101,5)</f>
        <v>30.393824999999996</v>
      </c>
      <c r="E9" s="57">
        <f>VLOOKUP(Forside!$A$4,Dataark8!$E$105:$M$202,5)</f>
        <v>30.062000000000001</v>
      </c>
    </row>
    <row r="10" spans="1:5" ht="28.5" x14ac:dyDescent="0.2">
      <c r="A10" s="23" t="s">
        <v>286</v>
      </c>
      <c r="B10" s="57">
        <f>VLOOKUP(Forside!$A$4,Dataark7b!$E$206:$M$303,6)</f>
        <v>17.855503545197024</v>
      </c>
      <c r="C10" s="57">
        <f>VLOOKUP(Forside!$A$4,Dataark7b!$E$105:$M$202,6)</f>
        <v>22.16095358466</v>
      </c>
      <c r="D10" s="57">
        <f>VLOOKUP(Forside!$A$4,Dataark7b!$E$4:$M$101,6)</f>
        <v>21.825869999999998</v>
      </c>
      <c r="E10" s="57">
        <f>VLOOKUP(Forside!$A$4,Dataark8!$E$105:$M$202,6)</f>
        <v>23.263999999999999</v>
      </c>
    </row>
    <row r="11" spans="1:5" x14ac:dyDescent="0.2">
      <c r="A11" s="23" t="s">
        <v>284</v>
      </c>
      <c r="B11" s="57">
        <f>VLOOKUP(Forside!$A$4,Dataark7b!$E$206:$M$303,7)</f>
        <v>3.5116332911899373</v>
      </c>
      <c r="C11" s="57">
        <f>VLOOKUP(Forside!$A$4,Dataark7b!$E$105:$M$202,7)</f>
        <v>7.9005420410400005</v>
      </c>
      <c r="D11" s="57">
        <f>VLOOKUP(Forside!$A$4,Dataark7b!$E$4:$M$101,7)</f>
        <v>9.2325749999999989</v>
      </c>
      <c r="E11" s="57">
        <f>VLOOKUP(Forside!$A$4,Dataark8!$E$105:$M$202,7)</f>
        <v>4.3120000000000003</v>
      </c>
    </row>
    <row r="12" spans="1:5" x14ac:dyDescent="0.2">
      <c r="A12" s="23" t="s">
        <v>285</v>
      </c>
      <c r="B12" s="57">
        <f>VLOOKUP(Forside!$A$4,Dataark7b!$E$206:$M$303,8)</f>
        <v>0.57351976107787461</v>
      </c>
      <c r="C12" s="57">
        <f>VLOOKUP(Forside!$A$4,Dataark7b!$E$105:$M$202,8)</f>
        <v>0.39547270509999999</v>
      </c>
      <c r="D12" s="57">
        <f>VLOOKUP(Forside!$A$4,Dataark7b!$E$4:$M$101,8)</f>
        <v>0.42113499999999998</v>
      </c>
      <c r="E12" s="57">
        <f>VLOOKUP(Forside!$A$4,Dataark8!$E$105:$M$202,8)</f>
        <v>0.51100000000000001</v>
      </c>
    </row>
    <row r="13" spans="1:5" x14ac:dyDescent="0.2">
      <c r="A13" s="22" t="s">
        <v>290</v>
      </c>
      <c r="B13" s="60">
        <f>VLOOKUP(Forside!$A$4,Dataark7b!$E$206:$M$303,9)</f>
        <v>193.26205653829919</v>
      </c>
      <c r="C13" s="60">
        <f>VLOOKUP(Forside!$A$4,Dataark7b!$E$105:$M$202,9)</f>
        <v>238.93681036808002</v>
      </c>
      <c r="D13" s="60">
        <f>VLOOKUP(Forside!$A$4,Dataark7b!$E$4:$M$101,9)</f>
        <v>239.01030999999998</v>
      </c>
      <c r="E13" s="60">
        <f>VLOOKUP(Forside!$A$4,Dataark8!$E$105:$M$202,9)</f>
        <v>233.041</v>
      </c>
    </row>
    <row r="14" spans="1:5" x14ac:dyDescent="0.2">
      <c r="A14" s="23"/>
      <c r="B14" s="85" t="s">
        <v>280</v>
      </c>
      <c r="C14" s="85"/>
      <c r="D14" s="85"/>
      <c r="E14" s="85"/>
    </row>
    <row r="15" spans="1:5" x14ac:dyDescent="0.2">
      <c r="A15" s="23" t="s">
        <v>282</v>
      </c>
      <c r="B15" s="58">
        <f>(B7*1000000)/Befolkning!$D$8</f>
        <v>10805.132028477479</v>
      </c>
      <c r="C15" s="58">
        <f>(C7*1000000)/Befolkning!$E$8</f>
        <v>11275.079970134202</v>
      </c>
      <c r="D15" s="58">
        <f>(D7*1000000)/Befolkning!$F$8</f>
        <v>12460.924528301886</v>
      </c>
      <c r="E15" s="58">
        <f>(E7*1000000)/Befolkning!$G$8</f>
        <v>9176.5511841847729</v>
      </c>
    </row>
    <row r="16" spans="1:5" x14ac:dyDescent="0.2">
      <c r="A16" s="23" t="s">
        <v>287</v>
      </c>
      <c r="B16" s="58">
        <f>(B8*1000000)/Befolkning!$D$8</f>
        <v>19303.993389198971</v>
      </c>
      <c r="C16" s="58">
        <f>(C8*1000000)/Befolkning!$E$8</f>
        <v>24801.053335945508</v>
      </c>
      <c r="D16" s="58">
        <f>(D8*1000000)/Befolkning!$F$8</f>
        <v>22720.188679245279</v>
      </c>
      <c r="E16" s="58">
        <f>(E8*1000000)/Befolkning!$G$8</f>
        <v>25055.588177725578</v>
      </c>
    </row>
    <row r="17" spans="1:5" x14ac:dyDescent="0.2">
      <c r="A17" s="23" t="s">
        <v>283</v>
      </c>
      <c r="B17" s="58">
        <f>(B9*1000000)/Befolkning!$D$8</f>
        <v>6726.2648082608466</v>
      </c>
      <c r="C17" s="58">
        <f>(C9*1000000)/Befolkning!$E$8</f>
        <v>6315.050516059373</v>
      </c>
      <c r="D17" s="58">
        <f>(D9*1000000)/Befolkning!$F$8</f>
        <v>6036.5094339622638</v>
      </c>
      <c r="E17" s="58">
        <f>(E9*1000000)/Befolkning!$G$8</f>
        <v>5884.126052064983</v>
      </c>
    </row>
    <row r="18" spans="1:5" ht="28.5" x14ac:dyDescent="0.2">
      <c r="A18" s="23" t="s">
        <v>286</v>
      </c>
      <c r="B18" s="58">
        <f>(B10*1000000)/Befolkning!$D$8</f>
        <v>3839.0676295843959</v>
      </c>
      <c r="C18" s="58">
        <f>(C10*1000000)/Befolkning!$E$8</f>
        <v>4506.0906028182189</v>
      </c>
      <c r="D18" s="58">
        <f>(D10*1000000)/Befolkning!$F$8</f>
        <v>4334.8301886792451</v>
      </c>
      <c r="E18" s="58">
        <f>(E10*1000000)/Befolkning!$G$8</f>
        <v>4553.5329810138974</v>
      </c>
    </row>
    <row r="19" spans="1:5" x14ac:dyDescent="0.2">
      <c r="A19" s="23" t="s">
        <v>284</v>
      </c>
      <c r="B19" s="58">
        <f>(B11*1000000)/Befolkning!$D$8</f>
        <v>755.02758357126152</v>
      </c>
      <c r="C19" s="58">
        <f>(C11*1000000)/Befolkning!$E$8</f>
        <v>1606.4542580398538</v>
      </c>
      <c r="D19" s="58">
        <f>(D11*1000000)/Befolkning!$F$8</f>
        <v>1833.6792452830184</v>
      </c>
      <c r="E19" s="58">
        <f>(E11*1000000)/Befolkning!$G$8</f>
        <v>844.0007829320806</v>
      </c>
    </row>
    <row r="20" spans="1:5" x14ac:dyDescent="0.2">
      <c r="A20" s="23" t="s">
        <v>285</v>
      </c>
      <c r="B20" s="58">
        <f>(B12*1000000)/Befolkning!$D$8</f>
        <v>123.31106451900119</v>
      </c>
      <c r="C20" s="58">
        <f>(C12*1000000)/Befolkning!$E$8</f>
        <v>80.413319459129724</v>
      </c>
      <c r="D20" s="58">
        <f>(D12*1000000)/Befolkning!$F$8</f>
        <v>83.64150943396227</v>
      </c>
      <c r="E20" s="58">
        <f>(E12*1000000)/Befolkning!$G$8</f>
        <v>100.01957330201606</v>
      </c>
    </row>
    <row r="21" spans="1:5" ht="14.1" customHeight="1" x14ac:dyDescent="0.2">
      <c r="A21" s="22" t="s">
        <v>291</v>
      </c>
      <c r="B21" s="60">
        <f>(B13*1000000)/Befolkning!$D$8</f>
        <v>41552.796503611957</v>
      </c>
      <c r="C21" s="60">
        <f>(C13*1000000)/Befolkning!$E$8</f>
        <v>48584.14200245629</v>
      </c>
      <c r="D21" s="60">
        <f>(D13*1000000)/Befolkning!$F$8</f>
        <v>47469.773584905655</v>
      </c>
      <c r="E21" s="60">
        <f>(E13*1000000)/Befolkning!$G$8</f>
        <v>45613.818751223334</v>
      </c>
    </row>
    <row r="22" spans="1:5" x14ac:dyDescent="0.2">
      <c r="A22" s="23"/>
      <c r="B22" s="85" t="s">
        <v>292</v>
      </c>
      <c r="C22" s="85"/>
      <c r="D22" s="85"/>
      <c r="E22" s="85"/>
    </row>
    <row r="23" spans="1:5" x14ac:dyDescent="0.2">
      <c r="A23" s="23" t="s">
        <v>282</v>
      </c>
      <c r="B23" s="58">
        <f>(B7*1000000)/Befolkning!$D$9</f>
        <v>42552.641036789806</v>
      </c>
      <c r="C23" s="58">
        <f>(C7*1000000)/Befolkning!$E$9</f>
        <v>39410.691750618338</v>
      </c>
      <c r="D23" s="58">
        <f>(D7*1000000)/Befolkning!$F$9</f>
        <v>39634.084017687936</v>
      </c>
      <c r="E23" s="58">
        <f>(E7*1000000)/Befolkning!$G$9</f>
        <v>27497.360703812315</v>
      </c>
    </row>
    <row r="24" spans="1:5" x14ac:dyDescent="0.2">
      <c r="A24" s="23" t="s">
        <v>287</v>
      </c>
      <c r="B24" s="58">
        <f>(B8*1000000)/Befolkning!$D$9</f>
        <v>76022.754659749713</v>
      </c>
      <c r="C24" s="58">
        <f>(C8*1000000)/Befolkning!$E$9</f>
        <v>86689.111802544416</v>
      </c>
      <c r="D24" s="58">
        <f>(D8*1000000)/Befolkning!$F$9</f>
        <v>72265.413771320265</v>
      </c>
      <c r="E24" s="58">
        <f>(E8*1000000)/Befolkning!$G$9</f>
        <v>75078.592375366556</v>
      </c>
    </row>
    <row r="25" spans="1:5" x14ac:dyDescent="0.2">
      <c r="A25" s="23" t="s">
        <v>283</v>
      </c>
      <c r="B25" s="58">
        <f>(B9*1000000)/Befolkning!$D$9</f>
        <v>26489.295193244026</v>
      </c>
      <c r="C25" s="58">
        <f>(C9*1000000)/Befolkning!$E$9</f>
        <v>22073.502798848611</v>
      </c>
      <c r="D25" s="58">
        <f>(D9*1000000)/Befolkning!$F$9</f>
        <v>19200.142135186354</v>
      </c>
      <c r="E25" s="58">
        <f>(E9*1000000)/Befolkning!$G$9</f>
        <v>17631.6715542522</v>
      </c>
    </row>
    <row r="26" spans="1:5" ht="28.5" x14ac:dyDescent="0.2">
      <c r="A26" s="23" t="s">
        <v>286</v>
      </c>
      <c r="B26" s="58">
        <f>(B10*1000000)/Befolkning!$D$9</f>
        <v>15118.969978998328</v>
      </c>
      <c r="C26" s="58">
        <f>(C10*1000000)/Befolkning!$E$9</f>
        <v>15750.500060170576</v>
      </c>
      <c r="D26" s="58">
        <f>(D10*1000000)/Befolkning!$F$9</f>
        <v>13787.662665824384</v>
      </c>
      <c r="E26" s="58">
        <f>(E10*1000000)/Befolkning!$G$9</f>
        <v>13644.574780058651</v>
      </c>
    </row>
    <row r="27" spans="1:5" x14ac:dyDescent="0.2">
      <c r="A27" s="23" t="s">
        <v>284</v>
      </c>
      <c r="B27" s="58">
        <f>(B11*1000000)/Befolkning!$D$9</f>
        <v>2973.4405513886009</v>
      </c>
      <c r="C27" s="58">
        <f>(C11*1000000)/Befolkning!$E$9</f>
        <v>5615.1684726652456</v>
      </c>
      <c r="D27" s="58">
        <f>(D11*1000000)/Befolkning!$F$9</f>
        <v>5832.3278584965246</v>
      </c>
      <c r="E27" s="58">
        <f>(E11*1000000)/Befolkning!$G$9</f>
        <v>2529.0322580645161</v>
      </c>
    </row>
    <row r="28" spans="1:5" x14ac:dyDescent="0.2">
      <c r="A28" s="23" t="s">
        <v>285</v>
      </c>
      <c r="B28" s="58">
        <f>(B12*1000000)/Befolkning!$D$9</f>
        <v>485.62215163240859</v>
      </c>
      <c r="C28" s="58">
        <f>(C12*1000000)/Befolkning!$E$9</f>
        <v>281.07512800284292</v>
      </c>
      <c r="D28" s="58">
        <f>(D12*1000000)/Befolkning!$F$9</f>
        <v>266.0360075805433</v>
      </c>
      <c r="E28" s="58">
        <f>(E12*1000000)/Befolkning!$G$9</f>
        <v>299.70674486803517</v>
      </c>
    </row>
    <row r="29" spans="1:5" ht="15" customHeight="1" x14ac:dyDescent="0.2">
      <c r="A29" s="24" t="s">
        <v>293</v>
      </c>
      <c r="B29" s="60">
        <f>(B13*1000000)/Befolkning!$D$9</f>
        <v>163642.72357180287</v>
      </c>
      <c r="C29" s="60">
        <f>(C13*1000000)/Befolkning!$E$9</f>
        <v>169820.05001285006</v>
      </c>
      <c r="D29" s="60">
        <f>(D13*1000000)/Befolkning!$F$9</f>
        <v>150985.66645609599</v>
      </c>
      <c r="E29" s="60">
        <f>(E13*1000000)/Befolkning!$G$9</f>
        <v>136680.93841642229</v>
      </c>
    </row>
    <row r="30" spans="1:5" x14ac:dyDescent="0.2">
      <c r="A30" s="54"/>
      <c r="B30" s="59"/>
      <c r="C30" s="59"/>
      <c r="D30" s="59"/>
      <c r="E30" s="59"/>
    </row>
    <row r="31" spans="1:5" ht="18" x14ac:dyDescent="0.2">
      <c r="A31" s="61" t="s">
        <v>121</v>
      </c>
      <c r="B31" s="55"/>
      <c r="C31" s="55"/>
      <c r="D31" s="55"/>
      <c r="E31" s="55"/>
    </row>
    <row r="32" spans="1:5" x14ac:dyDescent="0.2">
      <c r="A32" s="88"/>
      <c r="B32" s="56">
        <v>2018</v>
      </c>
      <c r="C32" s="56">
        <v>2021</v>
      </c>
      <c r="D32" s="56">
        <v>2023</v>
      </c>
      <c r="E32" s="56" t="s">
        <v>166</v>
      </c>
    </row>
    <row r="33" spans="1:5" x14ac:dyDescent="0.2">
      <c r="A33" s="89"/>
      <c r="B33" s="85" t="s">
        <v>279</v>
      </c>
      <c r="C33" s="85"/>
      <c r="D33" s="85"/>
      <c r="E33" s="85"/>
    </row>
    <row r="34" spans="1:5" x14ac:dyDescent="0.2">
      <c r="A34" s="23" t="s">
        <v>282</v>
      </c>
      <c r="B34" s="57">
        <f>Dataark7b!G304</f>
        <v>14196.838826242407</v>
      </c>
      <c r="C34" s="57">
        <f>Dataark7b!G203</f>
        <v>15048.29677488786</v>
      </c>
      <c r="D34" s="57">
        <f>Dataark7b!G102</f>
        <v>14923.023225000001</v>
      </c>
      <c r="E34" s="57">
        <f>Dataark8!G203</f>
        <v>15457.739</v>
      </c>
    </row>
    <row r="35" spans="1:5" x14ac:dyDescent="0.2">
      <c r="A35" s="23" t="s">
        <v>287</v>
      </c>
      <c r="B35" s="57">
        <f>Dataark7b!H304</f>
        <v>24795.930604218098</v>
      </c>
      <c r="C35" s="57">
        <f>Dataark7b!H203</f>
        <v>27456.798761134149</v>
      </c>
      <c r="D35" s="57">
        <f>Dataark7b!H102</f>
        <v>27805.619159999987</v>
      </c>
      <c r="E35" s="57">
        <f>Dataark8!H203</f>
        <v>27811.561000000002</v>
      </c>
    </row>
    <row r="36" spans="1:5" x14ac:dyDescent="0.2">
      <c r="A36" s="23" t="s">
        <v>283</v>
      </c>
      <c r="B36" s="57">
        <f>Dataark7b!I304</f>
        <v>5691.6747474344902</v>
      </c>
      <c r="C36" s="57">
        <f>Dataark7b!I203</f>
        <v>6786.2124728378185</v>
      </c>
      <c r="D36" s="57">
        <f>Dataark7b!I102</f>
        <v>7234.2329950000003</v>
      </c>
      <c r="E36" s="57">
        <f>Dataark8!I203</f>
        <v>6755.5129999999999</v>
      </c>
    </row>
    <row r="37" spans="1:5" ht="28.5" x14ac:dyDescent="0.2">
      <c r="A37" s="23" t="s">
        <v>286</v>
      </c>
      <c r="B37" s="57">
        <f>Dataark7b!J304</f>
        <v>2780.9373839505997</v>
      </c>
      <c r="C37" s="57">
        <f>Dataark7b!J203</f>
        <v>3090.9344545129611</v>
      </c>
      <c r="D37" s="57">
        <f>Dataark7b!J102</f>
        <v>3306.3580549999997</v>
      </c>
      <c r="E37" s="57">
        <f>Dataark8!J203</f>
        <v>3182.37</v>
      </c>
    </row>
    <row r="38" spans="1:5" x14ac:dyDescent="0.2">
      <c r="A38" s="23" t="s">
        <v>284</v>
      </c>
      <c r="B38" s="57">
        <f>Dataark7b!K304</f>
        <v>2350.5601635689604</v>
      </c>
      <c r="C38" s="57">
        <f>Dataark7b!K203</f>
        <v>2351.2434209015405</v>
      </c>
      <c r="D38" s="57">
        <f>Dataark7b!K102</f>
        <v>2398.2666399999998</v>
      </c>
      <c r="E38" s="57">
        <f>Dataark8!K203</f>
        <v>2378.0169999999998</v>
      </c>
    </row>
    <row r="39" spans="1:5" x14ac:dyDescent="0.2">
      <c r="A39" s="23" t="s">
        <v>285</v>
      </c>
      <c r="B39" s="57">
        <f>Dataark7b!L304</f>
        <v>228.39719337679142</v>
      </c>
      <c r="C39" s="57">
        <f>Dataark7b!L203</f>
        <v>229.49670979620004</v>
      </c>
      <c r="D39" s="57">
        <f>Dataark7b!L102</f>
        <v>227.15583000000001</v>
      </c>
      <c r="E39" s="57">
        <f>Dataark8!L203</f>
        <v>223.85300000000001</v>
      </c>
    </row>
    <row r="40" spans="1:5" x14ac:dyDescent="0.2">
      <c r="A40" s="22" t="s">
        <v>294</v>
      </c>
      <c r="B40" s="60">
        <f>Dataark7b!M304</f>
        <v>50044.338918791334</v>
      </c>
      <c r="C40" s="60">
        <f>Dataark7b!M203</f>
        <v>54962.98259407052</v>
      </c>
      <c r="D40" s="60">
        <f>Dataark7b!M102</f>
        <v>55894.655904999992</v>
      </c>
      <c r="E40" s="60">
        <f>Dataark8!M203</f>
        <v>55809.053</v>
      </c>
    </row>
    <row r="41" spans="1:5" x14ac:dyDescent="0.2">
      <c r="A41" s="23"/>
      <c r="B41" s="85" t="s">
        <v>280</v>
      </c>
      <c r="C41" s="85"/>
      <c r="D41" s="85"/>
      <c r="E41" s="85"/>
    </row>
    <row r="42" spans="1:5" x14ac:dyDescent="0.2">
      <c r="A42" s="23" t="s">
        <v>282</v>
      </c>
      <c r="B42" s="58">
        <f>(B34*1000000)/Befolkning!$D$18</f>
        <v>14379.399684638578</v>
      </c>
      <c r="C42" s="58">
        <f>(C34*1000000)/Befolkning!$E$18</f>
        <v>14395.600259138519</v>
      </c>
      <c r="D42" s="58">
        <f>(D34*1000000)/Befolkning!$F$18</f>
        <v>13827.677573678622</v>
      </c>
      <c r="E42" s="58">
        <f>(E34*1000000)/Befolkning!$G$18</f>
        <v>14091.228066976853</v>
      </c>
    </row>
    <row r="43" spans="1:5" x14ac:dyDescent="0.2">
      <c r="A43" s="23" t="s">
        <v>287</v>
      </c>
      <c r="B43" s="58">
        <f>(B35*1000000)/Befolkning!$D$18</f>
        <v>25114.787952057417</v>
      </c>
      <c r="C43" s="58">
        <f>(C35*1000000)/Befolkning!$E$18</f>
        <v>26265.902731297134</v>
      </c>
      <c r="D43" s="58">
        <f>(D35*1000000)/Befolkning!$F$18</f>
        <v>25764.694638876059</v>
      </c>
      <c r="E43" s="58">
        <f>(E35*1000000)/Befolkning!$G$18</f>
        <v>25352.934795291785</v>
      </c>
    </row>
    <row r="44" spans="1:5" x14ac:dyDescent="0.2">
      <c r="A44" s="23" t="s">
        <v>283</v>
      </c>
      <c r="B44" s="58">
        <f>(B36*1000000)/Befolkning!$D$18</f>
        <v>5764.8654795630227</v>
      </c>
      <c r="C44" s="58">
        <f>(C36*1000000)/Befolkning!$E$18</f>
        <v>6491.8710398892399</v>
      </c>
      <c r="D44" s="58">
        <f>(D36*1000000)/Befolkning!$F$18</f>
        <v>6703.2423550843487</v>
      </c>
      <c r="E44" s="58">
        <f>(E36*1000000)/Befolkning!$G$18</f>
        <v>6158.305195373463</v>
      </c>
    </row>
    <row r="45" spans="1:5" ht="28.5" x14ac:dyDescent="0.2">
      <c r="A45" s="23" t="s">
        <v>286</v>
      </c>
      <c r="B45" s="58">
        <f>(B37*1000000)/Befolkning!$D$18</f>
        <v>2816.6981840958811</v>
      </c>
      <c r="C45" s="58">
        <f>(C37*1000000)/Befolkning!$E$18</f>
        <v>2956.8699700699876</v>
      </c>
      <c r="D45" s="58">
        <f>(D37*1000000)/Befolkning!$F$18</f>
        <v>3063.6723161486038</v>
      </c>
      <c r="E45" s="58">
        <f>(E37*1000000)/Befolkning!$G$18</f>
        <v>2901.0388559093362</v>
      </c>
    </row>
    <row r="46" spans="1:5" x14ac:dyDescent="0.2">
      <c r="A46" s="23" t="s">
        <v>284</v>
      </c>
      <c r="B46" s="58">
        <f>(B38*1000000)/Befolkning!$D$18</f>
        <v>2380.7866306314577</v>
      </c>
      <c r="C46" s="58">
        <f>(C38*1000000)/Befolkning!$E$18</f>
        <v>2249.2618869473476</v>
      </c>
      <c r="D46" s="58">
        <f>(D38*1000000)/Befolkning!$F$18</f>
        <v>2222.2345521833481</v>
      </c>
      <c r="E46" s="58">
        <f>(E38*1000000)/Befolkning!$G$18</f>
        <v>2167.7930966584499</v>
      </c>
    </row>
    <row r="47" spans="1:5" x14ac:dyDescent="0.2">
      <c r="A47" s="23" t="s">
        <v>285</v>
      </c>
      <c r="B47" s="58">
        <f>(B39*1000000)/Befolkning!$D$18</f>
        <v>231.33421253918897</v>
      </c>
      <c r="C47" s="58">
        <f>(C39*1000000)/Befolkning!$E$18</f>
        <v>219.54264621673335</v>
      </c>
      <c r="D47" s="58">
        <f>(D39*1000000)/Befolkning!$F$18</f>
        <v>210.48265682246523</v>
      </c>
      <c r="E47" s="58">
        <f>(E39*1000000)/Befolkning!$G$18</f>
        <v>204.06371698195767</v>
      </c>
    </row>
    <row r="48" spans="1:5" x14ac:dyDescent="0.2">
      <c r="A48" s="22" t="s">
        <v>295</v>
      </c>
      <c r="B48" s="60">
        <f>(B40*1000000)/Befolkning!$D$18</f>
        <v>50687.872143525536</v>
      </c>
      <c r="C48" s="60">
        <f>(C40*1000000)/Befolkning!$E$18</f>
        <v>52579.048533558955</v>
      </c>
      <c r="D48" s="60">
        <f>(D40*1000000)/Befolkning!$F$18</f>
        <v>51792.004092793453</v>
      </c>
      <c r="E48" s="60">
        <f>(E40*1000000)/Befolkning!$G$18</f>
        <v>50875.363727191841</v>
      </c>
    </row>
    <row r="49" spans="1:5" x14ac:dyDescent="0.2">
      <c r="A49" s="23"/>
      <c r="B49" s="85" t="s">
        <v>292</v>
      </c>
      <c r="C49" s="85"/>
      <c r="D49" s="85"/>
      <c r="E49" s="85"/>
    </row>
    <row r="50" spans="1:5" x14ac:dyDescent="0.2">
      <c r="A50" s="23" t="s">
        <v>282</v>
      </c>
      <c r="B50" s="58">
        <f>(B34*1000000)/Befolkning!$D$19</f>
        <v>55306.469283436338</v>
      </c>
      <c r="C50" s="58">
        <f>(C34*1000000)/Befolkning!$E$19</f>
        <v>53342.703717353972</v>
      </c>
      <c r="D50" s="58">
        <f>(D34*1000000)/Befolkning!$F$19</f>
        <v>49035.340434131147</v>
      </c>
      <c r="E50" s="58">
        <f>(E34*1000000)/Befolkning!$G$19</f>
        <v>48324.462131964458</v>
      </c>
    </row>
    <row r="51" spans="1:5" x14ac:dyDescent="0.2">
      <c r="A51" s="23" t="s">
        <v>287</v>
      </c>
      <c r="B51" s="58">
        <f>(B35*1000000)/Befolkning!$D$19</f>
        <v>96597.23485635854</v>
      </c>
      <c r="C51" s="58">
        <f>(C35*1000000)/Befolkning!$E$19</f>
        <v>97327.950348926111</v>
      </c>
      <c r="D51" s="58">
        <f>(D35*1000000)/Befolkning!$F$19</f>
        <v>91366.071132841724</v>
      </c>
      <c r="E51" s="58">
        <f>(E35*1000000)/Befolkning!$G$19</f>
        <v>86945.362861626767</v>
      </c>
    </row>
    <row r="52" spans="1:5" x14ac:dyDescent="0.2">
      <c r="A52" s="23" t="s">
        <v>283</v>
      </c>
      <c r="B52" s="58">
        <f>(B36*1000000)/Befolkning!$D$19</f>
        <v>22172.994878861562</v>
      </c>
      <c r="C52" s="58">
        <f>(C36*1000000)/Befolkning!$E$19</f>
        <v>24055.541083273019</v>
      </c>
      <c r="D52" s="58">
        <f>(D36*1000000)/Befolkning!$F$19</f>
        <v>23770.858782513835</v>
      </c>
      <c r="E52" s="58">
        <f>(E36*1000000)/Befolkning!$G$19</f>
        <v>21119.293846952238</v>
      </c>
    </row>
    <row r="53" spans="1:5" ht="28.5" x14ac:dyDescent="0.2">
      <c r="A53" s="23" t="s">
        <v>286</v>
      </c>
      <c r="B53" s="58">
        <f>(B37*1000000)/Befolkning!$D$19</f>
        <v>10833.667261216076</v>
      </c>
      <c r="C53" s="58">
        <f>(C37*1000000)/Befolkning!$E$19</f>
        <v>10956.642022902601</v>
      </c>
      <c r="D53" s="58">
        <f>(D37*1000000)/Befolkning!$F$19</f>
        <v>10864.312839267641</v>
      </c>
      <c r="E53" s="58">
        <f>(E37*1000000)/Befolkning!$G$19</f>
        <v>9948.8235992922218</v>
      </c>
    </row>
    <row r="54" spans="1:5" x14ac:dyDescent="0.2">
      <c r="A54" s="23" t="s">
        <v>284</v>
      </c>
      <c r="B54" s="58">
        <f>(B38*1000000)/Befolkning!$D$19</f>
        <v>9157.0514447901423</v>
      </c>
      <c r="C54" s="58">
        <f>(C38*1000000)/Befolkning!$E$19</f>
        <v>8334.6097598120577</v>
      </c>
      <c r="D54" s="58">
        <f>(D38*1000000)/Befolkning!$F$19</f>
        <v>7880.428742294599</v>
      </c>
      <c r="E54" s="58">
        <f>(E38*1000000)/Befolkning!$G$19</f>
        <v>7434.2303532015731</v>
      </c>
    </row>
    <row r="55" spans="1:5" x14ac:dyDescent="0.2">
      <c r="A55" s="23" t="s">
        <v>285</v>
      </c>
      <c r="B55" s="58">
        <f>(B39*1000000)/Befolkning!$D$19</f>
        <v>889.76444083925378</v>
      </c>
      <c r="C55" s="58">
        <f>(C39*1000000)/Befolkning!$E$19</f>
        <v>813.51233152148495</v>
      </c>
      <c r="D55" s="58">
        <f>(D39*1000000)/Befolkning!$F$19</f>
        <v>746.40796892867002</v>
      </c>
      <c r="E55" s="58">
        <f>(E39*1000000)/Befolkning!$G$19</f>
        <v>699.81617761993789</v>
      </c>
    </row>
    <row r="56" spans="1:5" ht="15.6" customHeight="1" x14ac:dyDescent="0.2">
      <c r="A56" s="24" t="s">
        <v>296</v>
      </c>
      <c r="B56" s="60">
        <f>(B40*1000000)/Befolkning!$D$19</f>
        <v>194957.18216550187</v>
      </c>
      <c r="C56" s="60">
        <f>(C40*1000000)/Befolkning!$E$19</f>
        <v>194830.95926378921</v>
      </c>
      <c r="D56" s="60">
        <f>(D40*1000000)/Befolkning!$F$19</f>
        <v>183663.41989997763</v>
      </c>
      <c r="E56" s="60">
        <f>(E40*1000000)/Befolkning!$G$19</f>
        <v>174471.9889706572</v>
      </c>
    </row>
    <row r="57" spans="1:5" x14ac:dyDescent="0.2">
      <c r="A57" s="54"/>
      <c r="B57" s="59"/>
      <c r="C57" s="59"/>
      <c r="D57" s="59"/>
      <c r="E57" s="59"/>
    </row>
    <row r="58" spans="1:5" x14ac:dyDescent="0.2">
      <c r="A58" s="87" t="s">
        <v>297</v>
      </c>
      <c r="B58" s="86"/>
      <c r="C58" s="86"/>
      <c r="D58" s="86"/>
      <c r="E58" s="86"/>
    </row>
    <row r="59" spans="1:5" x14ac:dyDescent="0.2">
      <c r="A59" s="25" t="s">
        <v>167</v>
      </c>
      <c r="B59" s="55"/>
      <c r="C59" s="55"/>
      <c r="D59" s="55"/>
      <c r="E59" s="55"/>
    </row>
    <row r="60" spans="1:5" ht="17.45" customHeight="1" x14ac:dyDescent="0.2">
      <c r="A60" s="86" t="s">
        <v>298</v>
      </c>
      <c r="B60" s="86"/>
      <c r="C60" s="86"/>
      <c r="D60" s="86"/>
      <c r="E60" s="86"/>
    </row>
    <row r="61" spans="1:5" ht="17.45" customHeight="1" x14ac:dyDescent="0.2">
      <c r="A61" s="86" t="s">
        <v>281</v>
      </c>
      <c r="B61" s="86"/>
      <c r="C61" s="86"/>
      <c r="D61" s="86"/>
      <c r="E61" s="86"/>
    </row>
  </sheetData>
  <sheetProtection algorithmName="SHA-512" hashValue="Rs6yYxT9VxXyIrPMG8y4DWumDjwzzlO6/66UI+CSL9xjWnyP2K2PMMRrn+np0wZN1iAGkU0q9J+wJWmwWD55qQ==" saltValue="KyMZHDPQaiL5okpvxBXEAA==" spinCount="100000" sheet="1" objects="1" scenarios="1"/>
  <mergeCells count="13">
    <mergeCell ref="A32:A33"/>
    <mergeCell ref="B33:E33"/>
    <mergeCell ref="B22:E22"/>
    <mergeCell ref="A1:E1"/>
    <mergeCell ref="A2:E2"/>
    <mergeCell ref="A5:A6"/>
    <mergeCell ref="B6:E6"/>
    <mergeCell ref="B14:E14"/>
    <mergeCell ref="B49:E49"/>
    <mergeCell ref="A61:E61"/>
    <mergeCell ref="A58:E58"/>
    <mergeCell ref="A60:E60"/>
    <mergeCell ref="B41:E4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BC92-0EBE-4BEA-A717-F6D9C7D32BE1}">
  <sheetPr>
    <pageSetUpPr fitToPage="1"/>
  </sheetPr>
  <dimension ref="A1:B100"/>
  <sheetViews>
    <sheetView topLeftCell="A93" workbookViewId="0">
      <selection activeCell="B6" sqref="B6"/>
    </sheetView>
  </sheetViews>
  <sheetFormatPr defaultRowHeight="14.25" x14ac:dyDescent="0.2"/>
  <cols>
    <col min="1" max="1" width="18.44140625" customWidth="1"/>
    <col min="2" max="2" width="28" customWidth="1"/>
  </cols>
  <sheetData>
    <row r="1" spans="1:2" ht="25.5" x14ac:dyDescent="0.35">
      <c r="A1" s="8" t="s">
        <v>118</v>
      </c>
    </row>
    <row r="2" spans="1:2" x14ac:dyDescent="0.2">
      <c r="A2" s="4" t="s">
        <v>114</v>
      </c>
      <c r="B2" s="4" t="s">
        <v>108</v>
      </c>
    </row>
    <row r="3" spans="1:2" x14ac:dyDescent="0.2">
      <c r="A3" s="3">
        <v>101</v>
      </c>
      <c r="B3" s="4" t="s">
        <v>5</v>
      </c>
    </row>
    <row r="4" spans="1:2" x14ac:dyDescent="0.2">
      <c r="A4" s="3">
        <v>147</v>
      </c>
      <c r="B4" s="4" t="s">
        <v>6</v>
      </c>
    </row>
    <row r="5" spans="1:2" x14ac:dyDescent="0.2">
      <c r="A5" s="3">
        <v>151</v>
      </c>
      <c r="B5" s="4" t="s">
        <v>10</v>
      </c>
    </row>
    <row r="6" spans="1:2" x14ac:dyDescent="0.2">
      <c r="A6" s="3">
        <v>153</v>
      </c>
      <c r="B6" s="4" t="s">
        <v>11</v>
      </c>
    </row>
    <row r="7" spans="1:2" x14ac:dyDescent="0.2">
      <c r="A7" s="3">
        <v>155</v>
      </c>
      <c r="B7" s="4" t="s">
        <v>7</v>
      </c>
    </row>
    <row r="8" spans="1:2" x14ac:dyDescent="0.2">
      <c r="A8" s="3">
        <v>157</v>
      </c>
      <c r="B8" s="4" t="s">
        <v>12</v>
      </c>
    </row>
    <row r="9" spans="1:2" x14ac:dyDescent="0.2">
      <c r="A9" s="3">
        <v>159</v>
      </c>
      <c r="B9" s="4" t="s">
        <v>13</v>
      </c>
    </row>
    <row r="10" spans="1:2" x14ac:dyDescent="0.2">
      <c r="A10" s="3">
        <v>161</v>
      </c>
      <c r="B10" s="4" t="s">
        <v>14</v>
      </c>
    </row>
    <row r="11" spans="1:2" x14ac:dyDescent="0.2">
      <c r="A11" s="3">
        <v>163</v>
      </c>
      <c r="B11" s="4" t="s">
        <v>15</v>
      </c>
    </row>
    <row r="12" spans="1:2" x14ac:dyDescent="0.2">
      <c r="A12" s="3">
        <v>165</v>
      </c>
      <c r="B12" s="4" t="s">
        <v>9</v>
      </c>
    </row>
    <row r="13" spans="1:2" x14ac:dyDescent="0.2">
      <c r="A13" s="3">
        <v>167</v>
      </c>
      <c r="B13" s="4" t="s">
        <v>16</v>
      </c>
    </row>
    <row r="14" spans="1:2" x14ac:dyDescent="0.2">
      <c r="A14" s="3">
        <v>169</v>
      </c>
      <c r="B14" s="4" t="s">
        <v>17</v>
      </c>
    </row>
    <row r="15" spans="1:2" x14ac:dyDescent="0.2">
      <c r="A15" s="3">
        <v>173</v>
      </c>
      <c r="B15" s="4" t="s">
        <v>19</v>
      </c>
    </row>
    <row r="16" spans="1:2" x14ac:dyDescent="0.2">
      <c r="A16" s="3">
        <v>175</v>
      </c>
      <c r="B16" s="4" t="s">
        <v>20</v>
      </c>
    </row>
    <row r="17" spans="1:2" x14ac:dyDescent="0.2">
      <c r="A17" s="3">
        <v>183</v>
      </c>
      <c r="B17" s="4" t="s">
        <v>18</v>
      </c>
    </row>
    <row r="18" spans="1:2" x14ac:dyDescent="0.2">
      <c r="A18" s="3">
        <v>185</v>
      </c>
      <c r="B18" s="4" t="s">
        <v>8</v>
      </c>
    </row>
    <row r="19" spans="1:2" x14ac:dyDescent="0.2">
      <c r="A19" s="3">
        <v>187</v>
      </c>
      <c r="B19" s="4" t="s">
        <v>21</v>
      </c>
    </row>
    <row r="20" spans="1:2" x14ac:dyDescent="0.2">
      <c r="A20" s="3">
        <v>190</v>
      </c>
      <c r="B20" s="4" t="s">
        <v>26</v>
      </c>
    </row>
    <row r="21" spans="1:2" x14ac:dyDescent="0.2">
      <c r="A21" s="3">
        <v>201</v>
      </c>
      <c r="B21" s="4" t="s">
        <v>22</v>
      </c>
    </row>
    <row r="22" spans="1:2" x14ac:dyDescent="0.2">
      <c r="A22" s="3">
        <v>210</v>
      </c>
      <c r="B22" s="4" t="s">
        <v>24</v>
      </c>
    </row>
    <row r="23" spans="1:2" x14ac:dyDescent="0.2">
      <c r="A23" s="3">
        <v>217</v>
      </c>
      <c r="B23" s="4" t="s">
        <v>29</v>
      </c>
    </row>
    <row r="24" spans="1:2" x14ac:dyDescent="0.2">
      <c r="A24" s="3">
        <v>219</v>
      </c>
      <c r="B24" s="4" t="s">
        <v>30</v>
      </c>
    </row>
    <row r="25" spans="1:2" x14ac:dyDescent="0.2">
      <c r="A25" s="3">
        <v>223</v>
      </c>
      <c r="B25" s="4" t="s">
        <v>31</v>
      </c>
    </row>
    <row r="26" spans="1:2" x14ac:dyDescent="0.2">
      <c r="A26" s="3">
        <v>230</v>
      </c>
      <c r="B26" s="4" t="s">
        <v>32</v>
      </c>
    </row>
    <row r="27" spans="1:2" x14ac:dyDescent="0.2">
      <c r="A27" s="3">
        <v>240</v>
      </c>
      <c r="B27" s="4" t="s">
        <v>23</v>
      </c>
    </row>
    <row r="28" spans="1:2" x14ac:dyDescent="0.2">
      <c r="A28" s="3">
        <v>250</v>
      </c>
      <c r="B28" s="4" t="s">
        <v>25</v>
      </c>
    </row>
    <row r="29" spans="1:2" x14ac:dyDescent="0.2">
      <c r="A29" s="3">
        <v>253</v>
      </c>
      <c r="B29" s="4" t="s">
        <v>35</v>
      </c>
    </row>
    <row r="30" spans="1:2" x14ac:dyDescent="0.2">
      <c r="A30" s="3">
        <v>259</v>
      </c>
      <c r="B30" s="4" t="s">
        <v>36</v>
      </c>
    </row>
    <row r="31" spans="1:2" x14ac:dyDescent="0.2">
      <c r="A31" s="3">
        <v>260</v>
      </c>
      <c r="B31" s="4" t="s">
        <v>28</v>
      </c>
    </row>
    <row r="32" spans="1:2" x14ac:dyDescent="0.2">
      <c r="A32" s="3">
        <v>265</v>
      </c>
      <c r="B32" s="4" t="s">
        <v>38</v>
      </c>
    </row>
    <row r="33" spans="1:2" x14ac:dyDescent="0.2">
      <c r="A33" s="3">
        <v>269</v>
      </c>
      <c r="B33" s="4" t="s">
        <v>39</v>
      </c>
    </row>
    <row r="34" spans="1:2" x14ac:dyDescent="0.2">
      <c r="A34" s="3">
        <v>270</v>
      </c>
      <c r="B34" s="4" t="s">
        <v>27</v>
      </c>
    </row>
    <row r="35" spans="1:2" x14ac:dyDescent="0.2">
      <c r="A35" s="3">
        <v>306</v>
      </c>
      <c r="B35" s="4" t="s">
        <v>46</v>
      </c>
    </row>
    <row r="36" spans="1:2" x14ac:dyDescent="0.2">
      <c r="A36" s="3">
        <v>316</v>
      </c>
      <c r="B36" s="4" t="s">
        <v>42</v>
      </c>
    </row>
    <row r="37" spans="1:2" x14ac:dyDescent="0.2">
      <c r="A37" s="3">
        <v>320</v>
      </c>
      <c r="B37" s="4" t="s">
        <v>40</v>
      </c>
    </row>
    <row r="38" spans="1:2" x14ac:dyDescent="0.2">
      <c r="A38" s="3">
        <v>326</v>
      </c>
      <c r="B38" s="4" t="s">
        <v>43</v>
      </c>
    </row>
    <row r="39" spans="1:2" x14ac:dyDescent="0.2">
      <c r="A39" s="3">
        <v>329</v>
      </c>
      <c r="B39" s="4" t="s">
        <v>47</v>
      </c>
    </row>
    <row r="40" spans="1:2" x14ac:dyDescent="0.2">
      <c r="A40" s="3">
        <v>330</v>
      </c>
      <c r="B40" s="4" t="s">
        <v>48</v>
      </c>
    </row>
    <row r="41" spans="1:2" x14ac:dyDescent="0.2">
      <c r="A41" s="3">
        <v>336</v>
      </c>
      <c r="B41" s="4" t="s">
        <v>50</v>
      </c>
    </row>
    <row r="42" spans="1:2" x14ac:dyDescent="0.2">
      <c r="A42" s="3">
        <v>340</v>
      </c>
      <c r="B42" s="4" t="s">
        <v>49</v>
      </c>
    </row>
    <row r="43" spans="1:2" x14ac:dyDescent="0.2">
      <c r="A43" s="3">
        <v>350</v>
      </c>
      <c r="B43" s="4" t="s">
        <v>37</v>
      </c>
    </row>
    <row r="44" spans="1:2" x14ac:dyDescent="0.2">
      <c r="A44" s="3">
        <v>360</v>
      </c>
      <c r="B44" s="4" t="s">
        <v>44</v>
      </c>
    </row>
    <row r="45" spans="1:2" x14ac:dyDescent="0.2">
      <c r="A45" s="3">
        <v>370</v>
      </c>
      <c r="B45" s="4" t="s">
        <v>45</v>
      </c>
    </row>
    <row r="46" spans="1:2" x14ac:dyDescent="0.2">
      <c r="A46" s="3">
        <v>376</v>
      </c>
      <c r="B46" s="4" t="s">
        <v>41</v>
      </c>
    </row>
    <row r="47" spans="1:2" x14ac:dyDescent="0.2">
      <c r="A47" s="3">
        <v>390</v>
      </c>
      <c r="B47" s="4" t="s">
        <v>51</v>
      </c>
    </row>
    <row r="48" spans="1:2" x14ac:dyDescent="0.2">
      <c r="A48" s="3">
        <v>400</v>
      </c>
      <c r="B48" s="4" t="s">
        <v>33</v>
      </c>
    </row>
    <row r="49" spans="1:2" x14ac:dyDescent="0.2">
      <c r="A49" s="3">
        <v>410</v>
      </c>
      <c r="B49" s="4" t="s">
        <v>56</v>
      </c>
    </row>
    <row r="50" spans="1:2" x14ac:dyDescent="0.2">
      <c r="A50" s="3">
        <v>420</v>
      </c>
      <c r="B50" s="4" t="s">
        <v>52</v>
      </c>
    </row>
    <row r="51" spans="1:2" x14ac:dyDescent="0.2">
      <c r="A51" s="3">
        <v>430</v>
      </c>
      <c r="B51" s="4" t="s">
        <v>53</v>
      </c>
    </row>
    <row r="52" spans="1:2" x14ac:dyDescent="0.2">
      <c r="A52" s="3">
        <v>440</v>
      </c>
      <c r="B52" s="4" t="s">
        <v>54</v>
      </c>
    </row>
    <row r="53" spans="1:2" x14ac:dyDescent="0.2">
      <c r="A53" s="3">
        <v>450</v>
      </c>
      <c r="B53" s="4" t="s">
        <v>58</v>
      </c>
    </row>
    <row r="54" spans="1:2" x14ac:dyDescent="0.2">
      <c r="A54" s="3">
        <v>461</v>
      </c>
      <c r="B54" s="4" t="s">
        <v>59</v>
      </c>
    </row>
    <row r="55" spans="1:2" x14ac:dyDescent="0.2">
      <c r="A55" s="3">
        <v>479</v>
      </c>
      <c r="B55" s="4" t="s">
        <v>60</v>
      </c>
    </row>
    <row r="56" spans="1:2" x14ac:dyDescent="0.2">
      <c r="A56" s="3">
        <v>480</v>
      </c>
      <c r="B56" s="4" t="s">
        <v>109</v>
      </c>
    </row>
    <row r="57" spans="1:2" x14ac:dyDescent="0.2">
      <c r="A57" s="3">
        <v>482</v>
      </c>
      <c r="B57" s="4" t="s">
        <v>55</v>
      </c>
    </row>
    <row r="58" spans="1:2" x14ac:dyDescent="0.2">
      <c r="A58" s="3">
        <v>492</v>
      </c>
      <c r="B58" s="4" t="s">
        <v>61</v>
      </c>
    </row>
    <row r="59" spans="1:2" x14ac:dyDescent="0.2">
      <c r="A59" s="3">
        <v>510</v>
      </c>
      <c r="B59" s="4" t="s">
        <v>66</v>
      </c>
    </row>
    <row r="60" spans="1:2" x14ac:dyDescent="0.2">
      <c r="A60" s="3">
        <v>530</v>
      </c>
      <c r="B60" s="4" t="s">
        <v>62</v>
      </c>
    </row>
    <row r="61" spans="1:2" x14ac:dyDescent="0.2">
      <c r="A61" s="3">
        <v>540</v>
      </c>
      <c r="B61" s="4" t="s">
        <v>68</v>
      </c>
    </row>
    <row r="62" spans="1:2" x14ac:dyDescent="0.2">
      <c r="A62" s="3">
        <v>550</v>
      </c>
      <c r="B62" s="4" t="s">
        <v>69</v>
      </c>
    </row>
    <row r="63" spans="1:2" x14ac:dyDescent="0.2">
      <c r="A63" s="3">
        <v>561</v>
      </c>
      <c r="B63" s="4" t="s">
        <v>63</v>
      </c>
    </row>
    <row r="64" spans="1:2" x14ac:dyDescent="0.2">
      <c r="A64" s="3">
        <v>563</v>
      </c>
      <c r="B64" s="4" t="s">
        <v>64</v>
      </c>
    </row>
    <row r="65" spans="1:2" x14ac:dyDescent="0.2">
      <c r="A65" s="3">
        <v>573</v>
      </c>
      <c r="B65" s="4" t="s">
        <v>70</v>
      </c>
    </row>
    <row r="66" spans="1:2" x14ac:dyDescent="0.2">
      <c r="A66" s="3">
        <v>575</v>
      </c>
      <c r="B66" s="4" t="s">
        <v>71</v>
      </c>
    </row>
    <row r="67" spans="1:2" x14ac:dyDescent="0.2">
      <c r="A67" s="3">
        <v>580</v>
      </c>
      <c r="B67" s="4" t="s">
        <v>73</v>
      </c>
    </row>
    <row r="68" spans="1:2" x14ac:dyDescent="0.2">
      <c r="A68" s="3">
        <v>607</v>
      </c>
      <c r="B68" s="4" t="s">
        <v>65</v>
      </c>
    </row>
    <row r="69" spans="1:2" x14ac:dyDescent="0.2">
      <c r="A69" s="3">
        <v>615</v>
      </c>
      <c r="B69" s="4" t="s">
        <v>76</v>
      </c>
    </row>
    <row r="70" spans="1:2" x14ac:dyDescent="0.2">
      <c r="A70" s="3">
        <v>621</v>
      </c>
      <c r="B70" s="4" t="s">
        <v>67</v>
      </c>
    </row>
    <row r="71" spans="1:2" x14ac:dyDescent="0.2">
      <c r="A71" s="3">
        <v>630</v>
      </c>
      <c r="B71" s="4" t="s">
        <v>72</v>
      </c>
    </row>
    <row r="72" spans="1:2" x14ac:dyDescent="0.2">
      <c r="A72" s="3">
        <v>657</v>
      </c>
      <c r="B72" s="4" t="s">
        <v>85</v>
      </c>
    </row>
    <row r="73" spans="1:2" x14ac:dyDescent="0.2">
      <c r="A73" s="3">
        <v>661</v>
      </c>
      <c r="B73" s="4" t="s">
        <v>86</v>
      </c>
    </row>
    <row r="74" spans="1:2" x14ac:dyDescent="0.2">
      <c r="A74" s="3">
        <v>665</v>
      </c>
      <c r="B74" s="4" t="s">
        <v>88</v>
      </c>
    </row>
    <row r="75" spans="1:2" x14ac:dyDescent="0.2">
      <c r="A75" s="3">
        <v>671</v>
      </c>
      <c r="B75" s="4" t="s">
        <v>91</v>
      </c>
    </row>
    <row r="76" spans="1:2" x14ac:dyDescent="0.2">
      <c r="A76" s="3">
        <v>706</v>
      </c>
      <c r="B76" s="4" t="s">
        <v>83</v>
      </c>
    </row>
    <row r="77" spans="1:2" x14ac:dyDescent="0.2">
      <c r="A77" s="3">
        <v>707</v>
      </c>
      <c r="B77" s="4" t="s">
        <v>77</v>
      </c>
    </row>
    <row r="78" spans="1:2" x14ac:dyDescent="0.2">
      <c r="A78" s="3">
        <v>710</v>
      </c>
      <c r="B78" s="4" t="s">
        <v>74</v>
      </c>
    </row>
    <row r="79" spans="1:2" x14ac:dyDescent="0.2">
      <c r="A79" s="3">
        <v>727</v>
      </c>
      <c r="B79" s="4" t="s">
        <v>78</v>
      </c>
    </row>
    <row r="80" spans="1:2" x14ac:dyDescent="0.2">
      <c r="A80" s="3">
        <v>730</v>
      </c>
      <c r="B80" s="4" t="s">
        <v>79</v>
      </c>
    </row>
    <row r="81" spans="1:2" x14ac:dyDescent="0.2">
      <c r="A81" s="3">
        <v>740</v>
      </c>
      <c r="B81" s="4" t="s">
        <v>81</v>
      </c>
    </row>
    <row r="82" spans="1:2" x14ac:dyDescent="0.2">
      <c r="A82" s="3">
        <v>741</v>
      </c>
      <c r="B82" s="4" t="s">
        <v>80</v>
      </c>
    </row>
    <row r="83" spans="1:2" x14ac:dyDescent="0.2">
      <c r="A83" s="3">
        <v>746</v>
      </c>
      <c r="B83" s="4" t="s">
        <v>82</v>
      </c>
    </row>
    <row r="84" spans="1:2" x14ac:dyDescent="0.2">
      <c r="A84" s="3">
        <v>751</v>
      </c>
      <c r="B84" s="4" t="s">
        <v>84</v>
      </c>
    </row>
    <row r="85" spans="1:2" x14ac:dyDescent="0.2">
      <c r="A85" s="3">
        <v>756</v>
      </c>
      <c r="B85" s="4" t="s">
        <v>87</v>
      </c>
    </row>
    <row r="86" spans="1:2" x14ac:dyDescent="0.2">
      <c r="A86" s="3">
        <v>760</v>
      </c>
      <c r="B86" s="4" t="s">
        <v>89</v>
      </c>
    </row>
    <row r="87" spans="1:2" x14ac:dyDescent="0.2">
      <c r="A87" s="3">
        <v>766</v>
      </c>
      <c r="B87" s="4" t="s">
        <v>75</v>
      </c>
    </row>
    <row r="88" spans="1:2" x14ac:dyDescent="0.2">
      <c r="A88" s="3">
        <v>773</v>
      </c>
      <c r="B88" s="4" t="s">
        <v>99</v>
      </c>
    </row>
    <row r="89" spans="1:2" x14ac:dyDescent="0.2">
      <c r="A89" s="3">
        <v>779</v>
      </c>
      <c r="B89" s="4" t="s">
        <v>90</v>
      </c>
    </row>
    <row r="90" spans="1:2" x14ac:dyDescent="0.2">
      <c r="A90" s="3">
        <v>787</v>
      </c>
      <c r="B90" s="4" t="s">
        <v>101</v>
      </c>
    </row>
    <row r="91" spans="1:2" x14ac:dyDescent="0.2">
      <c r="A91" s="3">
        <v>791</v>
      </c>
      <c r="B91" s="4" t="s">
        <v>92</v>
      </c>
    </row>
    <row r="92" spans="1:2" x14ac:dyDescent="0.2">
      <c r="A92" s="3">
        <v>810</v>
      </c>
      <c r="B92" s="4" t="s">
        <v>93</v>
      </c>
    </row>
    <row r="93" spans="1:2" x14ac:dyDescent="0.2">
      <c r="A93" s="3">
        <v>813</v>
      </c>
      <c r="B93" s="4" t="s">
        <v>94</v>
      </c>
    </row>
    <row r="94" spans="1:2" x14ac:dyDescent="0.2">
      <c r="A94" s="3">
        <v>820</v>
      </c>
      <c r="B94" s="4" t="s">
        <v>110</v>
      </c>
    </row>
    <row r="95" spans="1:2" x14ac:dyDescent="0.2">
      <c r="A95" s="3">
        <v>825</v>
      </c>
      <c r="B95" s="4" t="s">
        <v>97</v>
      </c>
    </row>
    <row r="96" spans="1:2" x14ac:dyDescent="0.2">
      <c r="A96" s="3">
        <v>840</v>
      </c>
      <c r="B96" s="4" t="s">
        <v>100</v>
      </c>
    </row>
    <row r="97" spans="1:2" x14ac:dyDescent="0.2">
      <c r="A97" s="3">
        <v>846</v>
      </c>
      <c r="B97" s="4" t="s">
        <v>98</v>
      </c>
    </row>
    <row r="98" spans="1:2" x14ac:dyDescent="0.2">
      <c r="A98" s="3">
        <v>849</v>
      </c>
      <c r="B98" s="4" t="s">
        <v>96</v>
      </c>
    </row>
    <row r="99" spans="1:2" x14ac:dyDescent="0.2">
      <c r="A99" s="3">
        <v>851</v>
      </c>
      <c r="B99" s="4" t="s">
        <v>103</v>
      </c>
    </row>
    <row r="100" spans="1:2" x14ac:dyDescent="0.2">
      <c r="A100" s="3">
        <v>860</v>
      </c>
      <c r="B100" s="4" t="s">
        <v>95</v>
      </c>
    </row>
  </sheetData>
  <sortState xmlns:xlrd2="http://schemas.microsoft.com/office/spreadsheetml/2017/richdata2" ref="A3:B100">
    <sortCondition ref="A3:A100"/>
  </sortState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5593-4C2B-4470-8E85-5A864B1F2BD5}">
  <sheetPr>
    <pageSetUpPr fitToPage="1"/>
  </sheetPr>
  <dimension ref="A1:W106"/>
  <sheetViews>
    <sheetView workbookViewId="0">
      <pane xSplit="6" ySplit="9" topLeftCell="M10" activePane="bottomRight" state="frozen"/>
      <selection pane="topRight" activeCell="G1" sqref="G1"/>
      <selection pane="bottomLeft" activeCell="A10" sqref="A10"/>
      <selection pane="bottomRight" activeCell="C11" sqref="C11"/>
    </sheetView>
  </sheetViews>
  <sheetFormatPr defaultRowHeight="14.25" x14ac:dyDescent="0.2"/>
  <cols>
    <col min="2" max="2" width="18.33203125" customWidth="1"/>
    <col min="3" max="5" width="9.109375" style="1"/>
    <col min="6" max="17" width="9.109375" style="26"/>
    <col min="18" max="23" width="9.109375" style="1"/>
  </cols>
  <sheetData>
    <row r="1" spans="1:23" ht="25.5" x14ac:dyDescent="0.35">
      <c r="A1" s="8" t="s">
        <v>117</v>
      </c>
    </row>
    <row r="2" spans="1:23" x14ac:dyDescent="0.2">
      <c r="A2" t="s">
        <v>0</v>
      </c>
      <c r="C2" s="1">
        <v>3</v>
      </c>
      <c r="D2" s="1">
        <f>C2+1</f>
        <v>4</v>
      </c>
      <c r="E2" s="26">
        <f t="shared" ref="E2:W2" si="0">D2+1</f>
        <v>5</v>
      </c>
      <c r="F2" s="26">
        <f t="shared" si="0"/>
        <v>6</v>
      </c>
      <c r="G2" s="26">
        <f t="shared" si="0"/>
        <v>7</v>
      </c>
      <c r="H2" s="26">
        <f t="shared" si="0"/>
        <v>8</v>
      </c>
      <c r="I2" s="26">
        <f t="shared" si="0"/>
        <v>9</v>
      </c>
      <c r="J2" s="26">
        <f t="shared" si="0"/>
        <v>10</v>
      </c>
      <c r="K2" s="26">
        <f t="shared" si="0"/>
        <v>11</v>
      </c>
      <c r="L2" s="26">
        <f t="shared" si="0"/>
        <v>12</v>
      </c>
      <c r="M2" s="26">
        <f t="shared" si="0"/>
        <v>13</v>
      </c>
      <c r="N2" s="26">
        <f t="shared" si="0"/>
        <v>14</v>
      </c>
      <c r="O2" s="26">
        <f t="shared" si="0"/>
        <v>15</v>
      </c>
      <c r="P2" s="26">
        <f t="shared" si="0"/>
        <v>16</v>
      </c>
      <c r="Q2" s="26">
        <f t="shared" si="0"/>
        <v>17</v>
      </c>
      <c r="R2" s="26">
        <f t="shared" si="0"/>
        <v>18</v>
      </c>
      <c r="S2" s="26">
        <f t="shared" si="0"/>
        <v>19</v>
      </c>
      <c r="T2" s="26">
        <f t="shared" si="0"/>
        <v>20</v>
      </c>
      <c r="U2" s="26">
        <f t="shared" si="0"/>
        <v>21</v>
      </c>
      <c r="V2" s="26">
        <f t="shared" si="0"/>
        <v>22</v>
      </c>
      <c r="W2" s="26">
        <f t="shared" si="0"/>
        <v>23</v>
      </c>
    </row>
    <row r="3" spans="1:23" x14ac:dyDescent="0.2">
      <c r="C3" s="91" t="s">
        <v>105</v>
      </c>
      <c r="D3" s="91"/>
      <c r="E3" s="91"/>
      <c r="F3" s="91" t="s">
        <v>169</v>
      </c>
      <c r="G3" s="91"/>
      <c r="H3" s="91"/>
      <c r="I3" s="91" t="s">
        <v>170</v>
      </c>
      <c r="J3" s="91"/>
      <c r="K3" s="91"/>
      <c r="L3" s="91" t="s">
        <v>171</v>
      </c>
      <c r="M3" s="91"/>
      <c r="N3" s="91"/>
      <c r="O3" s="91" t="s">
        <v>172</v>
      </c>
      <c r="P3" s="91"/>
      <c r="Q3" s="91"/>
      <c r="R3" s="91" t="s">
        <v>106</v>
      </c>
      <c r="S3" s="91"/>
      <c r="T3" s="91"/>
      <c r="U3" s="91" t="s">
        <v>107</v>
      </c>
      <c r="V3" s="91"/>
      <c r="W3" s="91"/>
    </row>
    <row r="4" spans="1:23" x14ac:dyDescent="0.2">
      <c r="C4" s="1" t="s">
        <v>1</v>
      </c>
      <c r="D4" s="1" t="s">
        <v>2</v>
      </c>
      <c r="E4" s="1" t="s">
        <v>3</v>
      </c>
      <c r="F4" s="26" t="s">
        <v>1</v>
      </c>
      <c r="G4" s="26" t="s">
        <v>2</v>
      </c>
      <c r="H4" s="26" t="s">
        <v>3</v>
      </c>
      <c r="I4" s="26" t="s">
        <v>1</v>
      </c>
      <c r="J4" s="26" t="s">
        <v>2</v>
      </c>
      <c r="K4" s="26" t="s">
        <v>3</v>
      </c>
      <c r="L4" s="26" t="s">
        <v>1</v>
      </c>
      <c r="M4" s="26" t="s">
        <v>2</v>
      </c>
      <c r="N4" s="26" t="s">
        <v>3</v>
      </c>
      <c r="O4" s="26" t="s">
        <v>1</v>
      </c>
      <c r="P4" s="26" t="s">
        <v>2</v>
      </c>
      <c r="Q4" s="26" t="s">
        <v>3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2</v>
      </c>
      <c r="W4" s="1" t="s">
        <v>3</v>
      </c>
    </row>
    <row r="5" spans="1:23" x14ac:dyDescent="0.2">
      <c r="A5" s="3">
        <v>101</v>
      </c>
      <c r="B5" t="s">
        <v>5</v>
      </c>
      <c r="C5" s="1">
        <v>528208</v>
      </c>
      <c r="D5" s="1">
        <v>46744</v>
      </c>
      <c r="E5" s="1">
        <v>16489</v>
      </c>
      <c r="F5" s="26">
        <v>580184</v>
      </c>
      <c r="G5" s="26">
        <v>51437</v>
      </c>
      <c r="H5" s="26">
        <v>13628</v>
      </c>
      <c r="I5" s="26">
        <v>613288</v>
      </c>
      <c r="J5" s="26">
        <v>54586</v>
      </c>
      <c r="K5" s="26">
        <v>12835</v>
      </c>
      <c r="L5" s="26">
        <v>638117</v>
      </c>
      <c r="M5" s="26">
        <v>58085</v>
      </c>
      <c r="N5" s="26">
        <v>13546</v>
      </c>
      <c r="O5" s="26">
        <v>653664</v>
      </c>
      <c r="P5" s="26">
        <v>60214</v>
      </c>
      <c r="Q5" s="26">
        <v>14432</v>
      </c>
      <c r="R5" s="1">
        <v>659350</v>
      </c>
      <c r="S5" s="1">
        <v>61393</v>
      </c>
      <c r="T5" s="1">
        <v>15320</v>
      </c>
      <c r="U5" s="1">
        <v>677310</v>
      </c>
      <c r="V5" s="1">
        <v>69506</v>
      </c>
      <c r="W5" s="1">
        <v>21066</v>
      </c>
    </row>
    <row r="6" spans="1:23" x14ac:dyDescent="0.2">
      <c r="A6" s="3">
        <v>147</v>
      </c>
      <c r="B6" t="s">
        <v>6</v>
      </c>
      <c r="C6" s="1">
        <v>96718</v>
      </c>
      <c r="D6" s="1">
        <v>13204</v>
      </c>
      <c r="E6" s="1">
        <v>4800</v>
      </c>
      <c r="F6" s="26">
        <v>103192</v>
      </c>
      <c r="G6" s="26">
        <v>15054</v>
      </c>
      <c r="H6" s="26">
        <v>4323</v>
      </c>
      <c r="I6" s="26">
        <v>104410</v>
      </c>
      <c r="J6" s="26">
        <v>15794</v>
      </c>
      <c r="K6" s="26">
        <v>4358</v>
      </c>
      <c r="L6" s="26">
        <v>103677</v>
      </c>
      <c r="M6" s="26">
        <v>16298</v>
      </c>
      <c r="N6" s="26">
        <v>4610</v>
      </c>
      <c r="O6" s="26">
        <v>104664</v>
      </c>
      <c r="P6" s="26">
        <v>16473</v>
      </c>
      <c r="Q6" s="26">
        <v>4940</v>
      </c>
      <c r="R6" s="1">
        <v>104899</v>
      </c>
      <c r="S6" s="1">
        <v>16602</v>
      </c>
      <c r="T6" s="1">
        <v>5254</v>
      </c>
      <c r="U6" s="1">
        <v>102077</v>
      </c>
      <c r="V6" s="1">
        <v>17054</v>
      </c>
      <c r="W6" s="1">
        <v>6689</v>
      </c>
    </row>
    <row r="7" spans="1:23" x14ac:dyDescent="0.2">
      <c r="A7" s="3">
        <v>151</v>
      </c>
      <c r="B7" t="s">
        <v>10</v>
      </c>
      <c r="C7" s="1">
        <v>47652</v>
      </c>
      <c r="D7" s="1">
        <v>7582</v>
      </c>
      <c r="E7" s="1">
        <v>1619</v>
      </c>
      <c r="F7" s="26">
        <v>48355</v>
      </c>
      <c r="G7" s="26">
        <v>8800</v>
      </c>
      <c r="H7" s="26">
        <v>2124</v>
      </c>
      <c r="I7" s="26">
        <v>48295</v>
      </c>
      <c r="J7" s="26">
        <v>9145</v>
      </c>
      <c r="K7" s="26">
        <v>2588</v>
      </c>
      <c r="L7" s="26">
        <v>49310</v>
      </c>
      <c r="M7" s="26">
        <v>9153</v>
      </c>
      <c r="N7" s="26">
        <v>3059</v>
      </c>
      <c r="O7" s="26">
        <v>50039</v>
      </c>
      <c r="P7" s="26">
        <v>9202</v>
      </c>
      <c r="Q7" s="26">
        <v>3286</v>
      </c>
      <c r="R7" s="1">
        <v>51237</v>
      </c>
      <c r="S7" s="1">
        <v>9162</v>
      </c>
      <c r="T7" s="1">
        <v>3406</v>
      </c>
      <c r="U7" s="1">
        <v>53041</v>
      </c>
      <c r="V7" s="1">
        <v>9613</v>
      </c>
      <c r="W7" s="1">
        <v>3748</v>
      </c>
    </row>
    <row r="8" spans="1:23" x14ac:dyDescent="0.2">
      <c r="A8" s="3">
        <v>153</v>
      </c>
      <c r="B8" t="s">
        <v>11</v>
      </c>
      <c r="C8" s="1">
        <v>33795</v>
      </c>
      <c r="D8" s="1">
        <v>5201</v>
      </c>
      <c r="E8" s="1">
        <v>1450</v>
      </c>
      <c r="F8" s="26">
        <v>35050</v>
      </c>
      <c r="G8" s="26">
        <v>5807</v>
      </c>
      <c r="H8" s="26">
        <v>1665</v>
      </c>
      <c r="I8" s="26">
        <v>35538</v>
      </c>
      <c r="J8" s="26">
        <v>5999</v>
      </c>
      <c r="K8" s="26">
        <v>1762</v>
      </c>
      <c r="L8" s="26">
        <v>35232</v>
      </c>
      <c r="M8" s="26">
        <v>6075</v>
      </c>
      <c r="N8" s="26">
        <v>1828</v>
      </c>
      <c r="O8" s="26">
        <v>37128</v>
      </c>
      <c r="P8" s="26">
        <v>6084</v>
      </c>
      <c r="Q8" s="26">
        <v>1830</v>
      </c>
      <c r="R8" s="1">
        <v>39067</v>
      </c>
      <c r="S8" s="1">
        <v>6193</v>
      </c>
      <c r="T8" s="1">
        <v>1860</v>
      </c>
      <c r="U8" s="1">
        <v>41826</v>
      </c>
      <c r="V8" s="1">
        <v>6768</v>
      </c>
      <c r="W8" s="1">
        <v>2261</v>
      </c>
    </row>
    <row r="9" spans="1:23" x14ac:dyDescent="0.2">
      <c r="A9" s="3">
        <v>155</v>
      </c>
      <c r="B9" t="s">
        <v>7</v>
      </c>
      <c r="C9" s="1">
        <v>13564</v>
      </c>
      <c r="D9" s="1">
        <v>2301</v>
      </c>
      <c r="E9" s="1">
        <v>601</v>
      </c>
      <c r="F9" s="26">
        <v>14028</v>
      </c>
      <c r="G9" s="26">
        <v>2889</v>
      </c>
      <c r="H9" s="26">
        <v>711</v>
      </c>
      <c r="I9" s="26">
        <v>14272</v>
      </c>
      <c r="J9" s="26">
        <v>3092</v>
      </c>
      <c r="K9" s="26">
        <v>820</v>
      </c>
      <c r="L9" s="26">
        <v>14569</v>
      </c>
      <c r="M9" s="26">
        <v>3228</v>
      </c>
      <c r="N9" s="26">
        <v>919</v>
      </c>
      <c r="O9" s="26">
        <v>14609</v>
      </c>
      <c r="P9" s="26">
        <v>3294</v>
      </c>
      <c r="Q9" s="26">
        <v>1038</v>
      </c>
      <c r="R9" s="1">
        <v>14569</v>
      </c>
      <c r="S9" s="1">
        <v>3339</v>
      </c>
      <c r="T9" s="1">
        <v>1109</v>
      </c>
      <c r="U9" s="1">
        <v>14157</v>
      </c>
      <c r="V9" s="1">
        <v>3396</v>
      </c>
      <c r="W9" s="1">
        <v>1326</v>
      </c>
    </row>
    <row r="10" spans="1:23" x14ac:dyDescent="0.2">
      <c r="A10" s="3">
        <v>157</v>
      </c>
      <c r="B10" t="s">
        <v>12</v>
      </c>
      <c r="C10" s="1">
        <v>71052</v>
      </c>
      <c r="D10" s="1">
        <v>10654</v>
      </c>
      <c r="E10" s="1">
        <v>4118</v>
      </c>
      <c r="F10" s="26">
        <v>74932</v>
      </c>
      <c r="G10" s="26">
        <v>12521</v>
      </c>
      <c r="H10" s="26">
        <v>3756</v>
      </c>
      <c r="I10" s="26">
        <v>75803</v>
      </c>
      <c r="J10" s="26">
        <v>13344</v>
      </c>
      <c r="K10" s="26">
        <v>3764</v>
      </c>
      <c r="L10" s="26">
        <v>74550</v>
      </c>
      <c r="M10" s="26">
        <v>13960</v>
      </c>
      <c r="N10" s="26">
        <v>4018</v>
      </c>
      <c r="O10" s="26">
        <v>74838</v>
      </c>
      <c r="P10" s="26">
        <v>14295</v>
      </c>
      <c r="Q10" s="26">
        <v>4364</v>
      </c>
      <c r="R10" s="1">
        <v>75033</v>
      </c>
      <c r="S10" s="1">
        <v>14563</v>
      </c>
      <c r="T10" s="1">
        <v>4679</v>
      </c>
      <c r="U10" s="1">
        <v>72337</v>
      </c>
      <c r="V10" s="1">
        <v>15319</v>
      </c>
      <c r="W10" s="1">
        <v>6021</v>
      </c>
    </row>
    <row r="11" spans="1:23" x14ac:dyDescent="0.2">
      <c r="A11" s="3">
        <v>159</v>
      </c>
      <c r="B11" t="s">
        <v>13</v>
      </c>
      <c r="C11" s="1">
        <v>64102</v>
      </c>
      <c r="D11" s="1">
        <v>8874</v>
      </c>
      <c r="E11" s="1">
        <v>3199</v>
      </c>
      <c r="F11" s="26">
        <v>67347</v>
      </c>
      <c r="G11" s="26">
        <v>9754</v>
      </c>
      <c r="H11" s="26">
        <v>3208</v>
      </c>
      <c r="I11" s="26">
        <v>69484</v>
      </c>
      <c r="J11" s="26">
        <v>10078</v>
      </c>
      <c r="K11" s="26">
        <v>3144</v>
      </c>
      <c r="L11" s="26">
        <v>69200</v>
      </c>
      <c r="M11" s="26">
        <v>10366</v>
      </c>
      <c r="N11" s="26">
        <v>3087</v>
      </c>
      <c r="O11" s="26">
        <v>70001</v>
      </c>
      <c r="P11" s="26">
        <v>10580</v>
      </c>
      <c r="Q11" s="26">
        <v>3123</v>
      </c>
      <c r="R11" s="1">
        <v>70600</v>
      </c>
      <c r="S11" s="1">
        <v>10611</v>
      </c>
      <c r="T11" s="1">
        <v>3198</v>
      </c>
      <c r="U11" s="1">
        <v>70721</v>
      </c>
      <c r="V11" s="1">
        <v>11484</v>
      </c>
      <c r="W11" s="1">
        <v>3902</v>
      </c>
    </row>
    <row r="12" spans="1:23" x14ac:dyDescent="0.2">
      <c r="A12" s="3">
        <v>161</v>
      </c>
      <c r="B12" t="s">
        <v>14</v>
      </c>
      <c r="C12" s="1">
        <v>21296</v>
      </c>
      <c r="D12" s="1">
        <v>3322</v>
      </c>
      <c r="E12" s="1">
        <v>1070</v>
      </c>
      <c r="F12" s="26">
        <v>22357</v>
      </c>
      <c r="G12" s="26">
        <v>3706</v>
      </c>
      <c r="H12" s="26">
        <v>1151</v>
      </c>
      <c r="I12" s="26">
        <v>22663</v>
      </c>
      <c r="J12" s="26">
        <v>3823</v>
      </c>
      <c r="K12" s="26">
        <v>1196</v>
      </c>
      <c r="L12" s="26">
        <v>23380</v>
      </c>
      <c r="M12" s="26">
        <v>3858</v>
      </c>
      <c r="N12" s="26">
        <v>1237</v>
      </c>
      <c r="O12" s="26">
        <v>23635</v>
      </c>
      <c r="P12" s="26">
        <v>3881</v>
      </c>
      <c r="Q12" s="26">
        <v>1230</v>
      </c>
      <c r="R12" s="1">
        <v>23655</v>
      </c>
      <c r="S12" s="1">
        <v>3869</v>
      </c>
      <c r="T12" s="1">
        <v>1256</v>
      </c>
      <c r="U12" s="1">
        <v>23692</v>
      </c>
      <c r="V12" s="1">
        <v>4092</v>
      </c>
      <c r="W12" s="1">
        <v>1504</v>
      </c>
    </row>
    <row r="13" spans="1:23" x14ac:dyDescent="0.2">
      <c r="A13" s="3">
        <v>163</v>
      </c>
      <c r="B13" t="s">
        <v>15</v>
      </c>
      <c r="C13" s="1">
        <v>26556</v>
      </c>
      <c r="D13" s="1">
        <v>4215</v>
      </c>
      <c r="E13" s="1">
        <v>1317</v>
      </c>
      <c r="F13" s="26">
        <v>28148</v>
      </c>
      <c r="G13" s="26">
        <v>4544</v>
      </c>
      <c r="H13" s="26">
        <v>1396</v>
      </c>
      <c r="I13" s="26">
        <v>28572</v>
      </c>
      <c r="J13" s="26">
        <v>4722</v>
      </c>
      <c r="K13" s="26">
        <v>1472</v>
      </c>
      <c r="L13" s="26">
        <v>28913</v>
      </c>
      <c r="M13" s="26">
        <v>4900</v>
      </c>
      <c r="N13" s="26">
        <v>1512</v>
      </c>
      <c r="O13" s="26">
        <v>29215</v>
      </c>
      <c r="P13" s="26">
        <v>4984</v>
      </c>
      <c r="Q13" s="26">
        <v>1594</v>
      </c>
      <c r="R13" s="1">
        <v>29876</v>
      </c>
      <c r="S13" s="1">
        <v>5074</v>
      </c>
      <c r="T13" s="1">
        <v>1632</v>
      </c>
      <c r="U13" s="1">
        <v>30261</v>
      </c>
      <c r="V13" s="1">
        <v>5599</v>
      </c>
      <c r="W13" s="1">
        <v>1921</v>
      </c>
    </row>
    <row r="14" spans="1:23" x14ac:dyDescent="0.2">
      <c r="A14" s="3">
        <v>165</v>
      </c>
      <c r="B14" t="s">
        <v>9</v>
      </c>
      <c r="C14" s="1">
        <v>27730</v>
      </c>
      <c r="D14" s="1">
        <v>3084</v>
      </c>
      <c r="E14" s="1">
        <v>513</v>
      </c>
      <c r="F14" s="26">
        <v>27806</v>
      </c>
      <c r="G14" s="26">
        <v>4128</v>
      </c>
      <c r="H14" s="26">
        <v>745</v>
      </c>
      <c r="I14" s="26">
        <v>27743</v>
      </c>
      <c r="J14" s="26">
        <v>4444</v>
      </c>
      <c r="K14" s="26">
        <v>928</v>
      </c>
      <c r="L14" s="26">
        <v>27366</v>
      </c>
      <c r="M14" s="26">
        <v>4609</v>
      </c>
      <c r="N14" s="26">
        <v>1160</v>
      </c>
      <c r="O14" s="26">
        <v>27530</v>
      </c>
      <c r="P14" s="26">
        <v>4649</v>
      </c>
      <c r="Q14" s="26">
        <v>1305</v>
      </c>
      <c r="R14" s="1">
        <v>27677</v>
      </c>
      <c r="S14" s="1">
        <v>4738</v>
      </c>
      <c r="T14" s="1">
        <v>1423</v>
      </c>
      <c r="U14" s="1">
        <v>27036</v>
      </c>
      <c r="V14" s="1">
        <v>4937</v>
      </c>
      <c r="W14" s="1">
        <v>1938</v>
      </c>
    </row>
    <row r="15" spans="1:23" x14ac:dyDescent="0.2">
      <c r="A15" s="3">
        <v>167</v>
      </c>
      <c r="B15" t="s">
        <v>16</v>
      </c>
      <c r="C15" s="1">
        <v>49724</v>
      </c>
      <c r="D15" s="1">
        <v>7066</v>
      </c>
      <c r="E15" s="1">
        <v>2228</v>
      </c>
      <c r="F15" s="26">
        <v>52380</v>
      </c>
      <c r="G15" s="26">
        <v>7832</v>
      </c>
      <c r="H15" s="26">
        <v>2307</v>
      </c>
      <c r="I15" s="26">
        <v>53282</v>
      </c>
      <c r="J15" s="26">
        <v>8098</v>
      </c>
      <c r="K15" s="26">
        <v>2346</v>
      </c>
      <c r="L15" s="26">
        <v>53451</v>
      </c>
      <c r="M15" s="26">
        <v>8179</v>
      </c>
      <c r="N15" s="26">
        <v>2409</v>
      </c>
      <c r="O15" s="26">
        <v>53443</v>
      </c>
      <c r="P15" s="26">
        <v>8316</v>
      </c>
      <c r="Q15" s="26">
        <v>2512</v>
      </c>
      <c r="R15" s="1">
        <v>53760</v>
      </c>
      <c r="S15" s="1">
        <v>8435</v>
      </c>
      <c r="T15" s="1">
        <v>2571</v>
      </c>
      <c r="U15" s="1">
        <v>53497</v>
      </c>
      <c r="V15" s="1">
        <v>9170</v>
      </c>
      <c r="W15" s="1">
        <v>3181</v>
      </c>
    </row>
    <row r="16" spans="1:23" x14ac:dyDescent="0.2">
      <c r="A16" s="3">
        <v>169</v>
      </c>
      <c r="B16" t="s">
        <v>17</v>
      </c>
      <c r="C16" s="1">
        <v>47664</v>
      </c>
      <c r="D16" s="1">
        <v>5604</v>
      </c>
      <c r="E16" s="1">
        <v>1269</v>
      </c>
      <c r="F16" s="26">
        <v>49230</v>
      </c>
      <c r="G16" s="26">
        <v>7211</v>
      </c>
      <c r="H16" s="26">
        <v>1515</v>
      </c>
      <c r="I16" s="26">
        <v>50596</v>
      </c>
      <c r="J16" s="26">
        <v>7782</v>
      </c>
      <c r="K16" s="26">
        <v>1739</v>
      </c>
      <c r="L16" s="26">
        <v>51729</v>
      </c>
      <c r="M16" s="26">
        <v>8130</v>
      </c>
      <c r="N16" s="26">
        <v>2059</v>
      </c>
      <c r="O16" s="26">
        <v>55258</v>
      </c>
      <c r="P16" s="26">
        <v>8384</v>
      </c>
      <c r="Q16" s="26">
        <v>2356</v>
      </c>
      <c r="R16" s="1">
        <v>57540</v>
      </c>
      <c r="S16" s="1">
        <v>8447</v>
      </c>
      <c r="T16" s="1">
        <v>2518</v>
      </c>
      <c r="U16" s="1">
        <v>62257</v>
      </c>
      <c r="V16" s="1">
        <v>9112</v>
      </c>
      <c r="W16" s="1">
        <v>3396</v>
      </c>
    </row>
    <row r="17" spans="1:23" x14ac:dyDescent="0.2">
      <c r="A17" s="3">
        <v>173</v>
      </c>
      <c r="B17" t="s">
        <v>19</v>
      </c>
      <c r="C17" s="1">
        <v>52237</v>
      </c>
      <c r="D17" s="1">
        <v>8841</v>
      </c>
      <c r="E17" s="1">
        <v>3776</v>
      </c>
      <c r="F17" s="26">
        <v>54778</v>
      </c>
      <c r="G17" s="26">
        <v>9543</v>
      </c>
      <c r="H17" s="26">
        <v>3459</v>
      </c>
      <c r="I17" s="26">
        <v>55472</v>
      </c>
      <c r="J17" s="26">
        <v>9640</v>
      </c>
      <c r="K17" s="26">
        <v>3224</v>
      </c>
      <c r="L17" s="26">
        <v>56614</v>
      </c>
      <c r="M17" s="26">
        <v>9983</v>
      </c>
      <c r="N17" s="26">
        <v>3116</v>
      </c>
      <c r="O17" s="26">
        <v>58434</v>
      </c>
      <c r="P17" s="26">
        <v>10213</v>
      </c>
      <c r="Q17" s="26">
        <v>3135</v>
      </c>
      <c r="R17" s="1">
        <v>58538</v>
      </c>
      <c r="S17" s="1">
        <v>10298</v>
      </c>
      <c r="T17" s="1">
        <v>3222</v>
      </c>
      <c r="U17" s="1">
        <v>58798</v>
      </c>
      <c r="V17" s="1">
        <v>10856</v>
      </c>
      <c r="W17" s="1">
        <v>3893</v>
      </c>
    </row>
    <row r="18" spans="1:23" x14ac:dyDescent="0.2">
      <c r="A18" s="3">
        <v>175</v>
      </c>
      <c r="B18" t="s">
        <v>20</v>
      </c>
      <c r="C18" s="1">
        <v>36233</v>
      </c>
      <c r="D18" s="1">
        <v>5951</v>
      </c>
      <c r="E18" s="1">
        <v>1949</v>
      </c>
      <c r="F18" s="26">
        <v>37743</v>
      </c>
      <c r="G18" s="26">
        <v>6287</v>
      </c>
      <c r="H18" s="26">
        <v>2090</v>
      </c>
      <c r="I18" s="26">
        <v>39343</v>
      </c>
      <c r="J18" s="26">
        <v>6382</v>
      </c>
      <c r="K18" s="26">
        <v>2108</v>
      </c>
      <c r="L18" s="26">
        <v>41113</v>
      </c>
      <c r="M18" s="26">
        <v>6581</v>
      </c>
      <c r="N18" s="26">
        <v>2136</v>
      </c>
      <c r="O18" s="26">
        <v>42563</v>
      </c>
      <c r="P18" s="26">
        <v>6709</v>
      </c>
      <c r="Q18" s="26">
        <v>2159</v>
      </c>
      <c r="R18" s="1">
        <v>44328</v>
      </c>
      <c r="S18" s="1">
        <v>6891</v>
      </c>
      <c r="T18" s="1">
        <v>2232</v>
      </c>
      <c r="U18" s="1">
        <v>46916</v>
      </c>
      <c r="V18" s="1">
        <v>7825</v>
      </c>
      <c r="W18" s="1">
        <v>2674</v>
      </c>
    </row>
    <row r="19" spans="1:23" x14ac:dyDescent="0.2">
      <c r="A19" s="3">
        <v>183</v>
      </c>
      <c r="B19" t="s">
        <v>18</v>
      </c>
      <c r="C19" s="1">
        <v>20606</v>
      </c>
      <c r="D19" s="1">
        <v>2018</v>
      </c>
      <c r="E19" s="1">
        <v>428</v>
      </c>
      <c r="F19" s="26">
        <v>22025</v>
      </c>
      <c r="G19" s="26">
        <v>2854</v>
      </c>
      <c r="H19" s="26">
        <v>506</v>
      </c>
      <c r="I19" s="26">
        <v>22988</v>
      </c>
      <c r="J19" s="26">
        <v>3230</v>
      </c>
      <c r="K19" s="26">
        <v>575</v>
      </c>
      <c r="L19" s="26">
        <v>23131</v>
      </c>
      <c r="M19" s="26">
        <v>3370</v>
      </c>
      <c r="N19" s="26">
        <v>716</v>
      </c>
      <c r="O19" s="26">
        <v>23457</v>
      </c>
      <c r="P19" s="26">
        <v>3427</v>
      </c>
      <c r="Q19" s="26">
        <v>842</v>
      </c>
      <c r="R19" s="1">
        <v>23663</v>
      </c>
      <c r="S19" s="1">
        <v>3441</v>
      </c>
      <c r="T19" s="1">
        <v>891</v>
      </c>
      <c r="U19" s="1">
        <v>23872</v>
      </c>
      <c r="V19" s="1">
        <v>3783</v>
      </c>
      <c r="W19" s="1">
        <v>1370</v>
      </c>
    </row>
    <row r="20" spans="1:23" x14ac:dyDescent="0.2">
      <c r="A20" s="3">
        <v>185</v>
      </c>
      <c r="B20" t="s">
        <v>8</v>
      </c>
      <c r="C20" s="1">
        <v>40383</v>
      </c>
      <c r="D20" s="1">
        <v>6091</v>
      </c>
      <c r="E20" s="1">
        <v>1986</v>
      </c>
      <c r="F20" s="26">
        <v>42573</v>
      </c>
      <c r="G20" s="26">
        <v>6857</v>
      </c>
      <c r="H20" s="26">
        <v>2012</v>
      </c>
      <c r="I20" s="26">
        <v>43063</v>
      </c>
      <c r="J20" s="26">
        <v>7080</v>
      </c>
      <c r="K20" s="26">
        <v>1982</v>
      </c>
      <c r="L20" s="26">
        <v>42670</v>
      </c>
      <c r="M20" s="26">
        <v>7151</v>
      </c>
      <c r="N20" s="26">
        <v>1966</v>
      </c>
      <c r="O20" s="26">
        <v>43042</v>
      </c>
      <c r="P20" s="26">
        <v>7334</v>
      </c>
      <c r="Q20" s="26">
        <v>2037</v>
      </c>
      <c r="R20" s="1">
        <v>43915</v>
      </c>
      <c r="S20" s="1">
        <v>7459</v>
      </c>
      <c r="T20" s="1">
        <v>2109</v>
      </c>
      <c r="U20" s="1">
        <v>43934</v>
      </c>
      <c r="V20" s="1">
        <v>7979</v>
      </c>
      <c r="W20" s="1">
        <v>2693</v>
      </c>
    </row>
    <row r="21" spans="1:23" x14ac:dyDescent="0.2">
      <c r="A21" s="3">
        <v>187</v>
      </c>
      <c r="B21" t="s">
        <v>21</v>
      </c>
      <c r="C21" s="1">
        <v>14045</v>
      </c>
      <c r="D21" s="1">
        <v>1712</v>
      </c>
      <c r="E21" s="1">
        <v>332</v>
      </c>
      <c r="F21" s="26">
        <v>15204</v>
      </c>
      <c r="G21" s="26">
        <v>2459</v>
      </c>
      <c r="H21" s="26">
        <v>465</v>
      </c>
      <c r="I21" s="26">
        <v>16280</v>
      </c>
      <c r="J21" s="26">
        <v>2721</v>
      </c>
      <c r="K21" s="26">
        <v>570</v>
      </c>
      <c r="L21" s="26">
        <v>16515</v>
      </c>
      <c r="M21" s="26">
        <v>2833</v>
      </c>
      <c r="N21" s="26">
        <v>702</v>
      </c>
      <c r="O21" s="26">
        <v>17031</v>
      </c>
      <c r="P21" s="26">
        <v>2924</v>
      </c>
      <c r="Q21" s="26">
        <v>809</v>
      </c>
      <c r="R21" s="1">
        <v>17800</v>
      </c>
      <c r="S21" s="1">
        <v>2932</v>
      </c>
      <c r="T21" s="1">
        <v>910</v>
      </c>
      <c r="U21" s="1">
        <v>17980</v>
      </c>
      <c r="V21" s="1">
        <v>2928</v>
      </c>
      <c r="W21" s="1">
        <v>1241</v>
      </c>
    </row>
    <row r="22" spans="1:23" x14ac:dyDescent="0.2">
      <c r="A22" s="3">
        <v>190</v>
      </c>
      <c r="B22" t="s">
        <v>26</v>
      </c>
      <c r="C22" s="1">
        <v>38232</v>
      </c>
      <c r="D22" s="1">
        <v>5823</v>
      </c>
      <c r="E22" s="1">
        <v>1441</v>
      </c>
      <c r="F22" s="26">
        <v>39077</v>
      </c>
      <c r="G22" s="26">
        <v>7200</v>
      </c>
      <c r="H22" s="26">
        <v>1905</v>
      </c>
      <c r="I22" s="26">
        <v>40911</v>
      </c>
      <c r="J22" s="26">
        <v>7773</v>
      </c>
      <c r="K22" s="26">
        <v>2246</v>
      </c>
      <c r="L22" s="26">
        <v>41001</v>
      </c>
      <c r="M22" s="26">
        <v>8095</v>
      </c>
      <c r="N22" s="26">
        <v>2560</v>
      </c>
      <c r="O22" s="26">
        <v>42077</v>
      </c>
      <c r="P22" s="26">
        <v>8342</v>
      </c>
      <c r="Q22" s="26">
        <v>2721</v>
      </c>
      <c r="R22" s="1">
        <v>42533</v>
      </c>
      <c r="S22" s="1">
        <v>8400</v>
      </c>
      <c r="T22" s="1">
        <v>2834</v>
      </c>
      <c r="U22" s="1">
        <v>43125</v>
      </c>
      <c r="V22" s="1">
        <v>8950</v>
      </c>
      <c r="W22" s="1">
        <v>3520</v>
      </c>
    </row>
    <row r="23" spans="1:23" x14ac:dyDescent="0.2">
      <c r="A23" s="3">
        <v>201</v>
      </c>
      <c r="B23" t="s">
        <v>22</v>
      </c>
      <c r="C23" s="1">
        <v>24089</v>
      </c>
      <c r="D23" s="1">
        <v>3186</v>
      </c>
      <c r="E23" s="1">
        <v>768</v>
      </c>
      <c r="F23" s="26">
        <v>24411</v>
      </c>
      <c r="G23" s="26">
        <v>4269</v>
      </c>
      <c r="H23" s="26">
        <v>999</v>
      </c>
      <c r="I23" s="26">
        <v>25235</v>
      </c>
      <c r="J23" s="26">
        <v>4651</v>
      </c>
      <c r="K23" s="26">
        <v>1181</v>
      </c>
      <c r="L23" s="26">
        <v>25893</v>
      </c>
      <c r="M23" s="26">
        <v>4918</v>
      </c>
      <c r="N23" s="26">
        <v>1407</v>
      </c>
      <c r="O23" s="26">
        <v>26061</v>
      </c>
      <c r="P23" s="26">
        <v>5035</v>
      </c>
      <c r="Q23" s="26">
        <v>1583</v>
      </c>
      <c r="R23" s="1">
        <v>25962</v>
      </c>
      <c r="S23" s="1">
        <v>5109</v>
      </c>
      <c r="T23" s="1">
        <v>1705</v>
      </c>
      <c r="U23" s="1">
        <v>25660</v>
      </c>
      <c r="V23" s="1">
        <v>5440</v>
      </c>
      <c r="W23" s="1">
        <v>2203</v>
      </c>
    </row>
    <row r="24" spans="1:23" x14ac:dyDescent="0.2">
      <c r="A24" s="3">
        <v>210</v>
      </c>
      <c r="B24" t="s">
        <v>24</v>
      </c>
      <c r="C24" s="1">
        <v>39226</v>
      </c>
      <c r="D24" s="1">
        <v>5254</v>
      </c>
      <c r="E24" s="1">
        <v>1388</v>
      </c>
      <c r="F24" s="26">
        <v>39772</v>
      </c>
      <c r="G24" s="26">
        <v>7076</v>
      </c>
      <c r="H24" s="26">
        <v>1589</v>
      </c>
      <c r="I24" s="26">
        <v>40779</v>
      </c>
      <c r="J24" s="26">
        <v>8033</v>
      </c>
      <c r="K24" s="26">
        <v>1753</v>
      </c>
      <c r="L24" s="26">
        <v>40998</v>
      </c>
      <c r="M24" s="26">
        <v>8646</v>
      </c>
      <c r="N24" s="26">
        <v>2088</v>
      </c>
      <c r="O24" s="26">
        <v>41689</v>
      </c>
      <c r="P24" s="26">
        <v>8896</v>
      </c>
      <c r="Q24" s="26">
        <v>2305</v>
      </c>
      <c r="R24" s="1">
        <v>42009</v>
      </c>
      <c r="S24" s="1">
        <v>9034</v>
      </c>
      <c r="T24" s="1">
        <v>2448</v>
      </c>
      <c r="U24" s="1">
        <v>42384</v>
      </c>
      <c r="V24" s="1">
        <v>9968</v>
      </c>
      <c r="W24" s="1">
        <v>3722</v>
      </c>
    </row>
    <row r="25" spans="1:23" x14ac:dyDescent="0.2">
      <c r="A25" s="3">
        <v>217</v>
      </c>
      <c r="B25" t="s">
        <v>29</v>
      </c>
      <c r="C25" s="1">
        <v>61143</v>
      </c>
      <c r="D25" s="1">
        <v>9562</v>
      </c>
      <c r="E25" s="1">
        <v>2593</v>
      </c>
      <c r="F25" s="26">
        <v>61632</v>
      </c>
      <c r="G25" s="26">
        <v>11925</v>
      </c>
      <c r="H25" s="26">
        <v>2889</v>
      </c>
      <c r="I25" s="26">
        <v>62686</v>
      </c>
      <c r="J25" s="26">
        <v>13073</v>
      </c>
      <c r="K25" s="26">
        <v>3238</v>
      </c>
      <c r="L25" s="26">
        <v>63000</v>
      </c>
      <c r="M25" s="26">
        <v>13866</v>
      </c>
      <c r="N25" s="26">
        <v>3787</v>
      </c>
      <c r="O25" s="26">
        <v>63399</v>
      </c>
      <c r="P25" s="26">
        <v>14458</v>
      </c>
      <c r="Q25" s="26">
        <v>4229</v>
      </c>
      <c r="R25" s="1">
        <v>63838</v>
      </c>
      <c r="S25" s="1">
        <v>14723</v>
      </c>
      <c r="T25" s="1">
        <v>4442</v>
      </c>
      <c r="U25" s="1">
        <v>64282</v>
      </c>
      <c r="V25" s="1">
        <v>16442</v>
      </c>
      <c r="W25" s="1">
        <v>6220</v>
      </c>
    </row>
    <row r="26" spans="1:23" x14ac:dyDescent="0.2">
      <c r="A26" s="3">
        <v>219</v>
      </c>
      <c r="B26" t="s">
        <v>30</v>
      </c>
      <c r="C26" s="1">
        <v>47473</v>
      </c>
      <c r="D26" s="1">
        <v>6295</v>
      </c>
      <c r="E26" s="1">
        <v>1743</v>
      </c>
      <c r="F26" s="26">
        <v>49108</v>
      </c>
      <c r="G26" s="26">
        <v>7818</v>
      </c>
      <c r="H26" s="26">
        <v>1960</v>
      </c>
      <c r="I26" s="26">
        <v>50650</v>
      </c>
      <c r="J26" s="26">
        <v>8390</v>
      </c>
      <c r="K26" s="26">
        <v>2186</v>
      </c>
      <c r="L26" s="26">
        <v>51528</v>
      </c>
      <c r="M26" s="26">
        <v>8860</v>
      </c>
      <c r="N26" s="26">
        <v>2468</v>
      </c>
      <c r="O26" s="26">
        <v>54159</v>
      </c>
      <c r="P26" s="26">
        <v>9239</v>
      </c>
      <c r="Q26" s="26">
        <v>2751</v>
      </c>
      <c r="R26" s="1">
        <v>54422</v>
      </c>
      <c r="S26" s="1">
        <v>9370</v>
      </c>
      <c r="T26" s="1">
        <v>2880</v>
      </c>
      <c r="U26" s="1">
        <v>56823</v>
      </c>
      <c r="V26" s="1">
        <v>10806</v>
      </c>
      <c r="W26" s="1">
        <v>3951</v>
      </c>
    </row>
    <row r="27" spans="1:23" x14ac:dyDescent="0.2">
      <c r="A27" s="3">
        <v>223</v>
      </c>
      <c r="B27" t="s">
        <v>31</v>
      </c>
      <c r="C27" s="1">
        <v>24378</v>
      </c>
      <c r="D27" s="1">
        <v>4719</v>
      </c>
      <c r="E27" s="1">
        <v>1464</v>
      </c>
      <c r="F27" s="26">
        <v>24856</v>
      </c>
      <c r="G27" s="26">
        <v>5874</v>
      </c>
      <c r="H27" s="26">
        <v>1719</v>
      </c>
      <c r="I27" s="26">
        <v>25028</v>
      </c>
      <c r="J27" s="26">
        <v>6226</v>
      </c>
      <c r="K27" s="26">
        <v>1870</v>
      </c>
      <c r="L27" s="26">
        <v>24917</v>
      </c>
      <c r="M27" s="26">
        <v>6449</v>
      </c>
      <c r="N27" s="26">
        <v>2094</v>
      </c>
      <c r="O27" s="26">
        <v>24715</v>
      </c>
      <c r="P27" s="26">
        <v>6514</v>
      </c>
      <c r="Q27" s="26">
        <v>2220</v>
      </c>
      <c r="R27" s="1">
        <v>24811</v>
      </c>
      <c r="S27" s="1">
        <v>6560</v>
      </c>
      <c r="T27" s="1">
        <v>2379</v>
      </c>
      <c r="U27" s="1">
        <v>23946</v>
      </c>
      <c r="V27" s="1">
        <v>6724</v>
      </c>
      <c r="W27" s="1">
        <v>2950</v>
      </c>
    </row>
    <row r="28" spans="1:23" x14ac:dyDescent="0.2">
      <c r="A28" s="3">
        <v>230</v>
      </c>
      <c r="B28" t="s">
        <v>32</v>
      </c>
      <c r="C28" s="1">
        <v>54444</v>
      </c>
      <c r="D28" s="1">
        <v>9560</v>
      </c>
      <c r="E28" s="1">
        <v>3222</v>
      </c>
      <c r="F28" s="26">
        <v>55441</v>
      </c>
      <c r="G28" s="26">
        <v>11117</v>
      </c>
      <c r="H28" s="26">
        <v>3524</v>
      </c>
      <c r="I28" s="26">
        <v>55989</v>
      </c>
      <c r="J28" s="26">
        <v>11573</v>
      </c>
      <c r="K28" s="26">
        <v>3671</v>
      </c>
      <c r="L28" s="26">
        <v>57024</v>
      </c>
      <c r="M28" s="26">
        <v>11941</v>
      </c>
      <c r="N28" s="26">
        <v>4007</v>
      </c>
      <c r="O28" s="26">
        <v>57193</v>
      </c>
      <c r="P28" s="26">
        <v>12160</v>
      </c>
      <c r="Q28" s="26">
        <v>4335</v>
      </c>
      <c r="R28" s="1">
        <v>57237</v>
      </c>
      <c r="S28" s="1">
        <v>12238</v>
      </c>
      <c r="T28" s="1">
        <v>4482</v>
      </c>
      <c r="U28" s="1">
        <v>56324</v>
      </c>
      <c r="V28" s="1">
        <v>12657</v>
      </c>
      <c r="W28" s="1">
        <v>5315</v>
      </c>
    </row>
    <row r="29" spans="1:23" x14ac:dyDescent="0.2">
      <c r="A29" s="3">
        <v>240</v>
      </c>
      <c r="B29" t="s">
        <v>23</v>
      </c>
      <c r="C29" s="1">
        <v>41513</v>
      </c>
      <c r="D29" s="1">
        <v>4611</v>
      </c>
      <c r="E29" s="1">
        <v>713</v>
      </c>
      <c r="F29" s="26">
        <v>42573</v>
      </c>
      <c r="G29" s="26">
        <v>6559</v>
      </c>
      <c r="H29" s="26">
        <v>1057</v>
      </c>
      <c r="I29" s="26">
        <v>43000</v>
      </c>
      <c r="J29" s="26">
        <v>7196</v>
      </c>
      <c r="K29" s="26">
        <v>1388</v>
      </c>
      <c r="L29" s="26">
        <v>43696</v>
      </c>
      <c r="M29" s="26">
        <v>7467</v>
      </c>
      <c r="N29" s="26">
        <v>1797</v>
      </c>
      <c r="O29" s="26">
        <v>45202</v>
      </c>
      <c r="P29" s="26">
        <v>7631</v>
      </c>
      <c r="Q29" s="26">
        <v>2177</v>
      </c>
      <c r="R29" s="1">
        <v>45532</v>
      </c>
      <c r="S29" s="1">
        <v>7732</v>
      </c>
      <c r="T29" s="1">
        <v>2406</v>
      </c>
      <c r="U29" s="1">
        <v>46694</v>
      </c>
      <c r="V29" s="1">
        <v>8406</v>
      </c>
      <c r="W29" s="1">
        <v>3369</v>
      </c>
    </row>
    <row r="30" spans="1:23" x14ac:dyDescent="0.2">
      <c r="A30" s="3">
        <v>250</v>
      </c>
      <c r="B30" t="s">
        <v>25</v>
      </c>
      <c r="C30" s="1">
        <v>44182</v>
      </c>
      <c r="D30" s="1">
        <v>6576</v>
      </c>
      <c r="E30" s="1">
        <v>1544</v>
      </c>
      <c r="F30" s="26">
        <v>44413</v>
      </c>
      <c r="G30" s="26">
        <v>8445</v>
      </c>
      <c r="H30" s="26">
        <v>1719</v>
      </c>
      <c r="I30" s="26">
        <v>45189</v>
      </c>
      <c r="J30" s="26">
        <v>9215</v>
      </c>
      <c r="K30" s="26">
        <v>2037</v>
      </c>
      <c r="L30" s="26">
        <v>45439</v>
      </c>
      <c r="M30" s="26">
        <v>9944</v>
      </c>
      <c r="N30" s="26">
        <v>2529</v>
      </c>
      <c r="O30" s="26">
        <v>46117</v>
      </c>
      <c r="P30" s="26">
        <v>10285</v>
      </c>
      <c r="Q30" s="26">
        <v>2921</v>
      </c>
      <c r="R30" s="1">
        <v>46358</v>
      </c>
      <c r="S30" s="1">
        <v>10500</v>
      </c>
      <c r="T30" s="1">
        <v>3138</v>
      </c>
      <c r="U30" s="1">
        <v>46930</v>
      </c>
      <c r="V30" s="1">
        <v>12019</v>
      </c>
      <c r="W30" s="1">
        <v>4417</v>
      </c>
    </row>
    <row r="31" spans="1:23" x14ac:dyDescent="0.2">
      <c r="A31" s="3">
        <v>253</v>
      </c>
      <c r="B31" t="s">
        <v>35</v>
      </c>
      <c r="C31" s="1">
        <v>47826</v>
      </c>
      <c r="D31" s="1">
        <v>6060</v>
      </c>
      <c r="E31" s="1">
        <v>1133</v>
      </c>
      <c r="F31" s="26">
        <v>48835</v>
      </c>
      <c r="G31" s="26">
        <v>8609</v>
      </c>
      <c r="H31" s="26">
        <v>1470</v>
      </c>
      <c r="I31" s="26">
        <v>49974</v>
      </c>
      <c r="J31" s="26">
        <v>9392</v>
      </c>
      <c r="K31" s="26">
        <v>1869</v>
      </c>
      <c r="L31" s="26">
        <v>50514</v>
      </c>
      <c r="M31" s="26">
        <v>9832</v>
      </c>
      <c r="N31" s="26">
        <v>2349</v>
      </c>
      <c r="O31" s="26">
        <v>51507</v>
      </c>
      <c r="P31" s="26">
        <v>10011</v>
      </c>
      <c r="Q31" s="26">
        <v>2767</v>
      </c>
      <c r="R31" s="1">
        <v>52157</v>
      </c>
      <c r="S31" s="1">
        <v>10077</v>
      </c>
      <c r="T31" s="1">
        <v>3089</v>
      </c>
      <c r="U31" s="1">
        <v>52495</v>
      </c>
      <c r="V31" s="1">
        <v>10480</v>
      </c>
      <c r="W31" s="1">
        <v>4321</v>
      </c>
    </row>
    <row r="32" spans="1:23" x14ac:dyDescent="0.2">
      <c r="A32" s="3">
        <v>259</v>
      </c>
      <c r="B32" t="s">
        <v>36</v>
      </c>
      <c r="C32" s="1">
        <v>57125</v>
      </c>
      <c r="D32" s="1">
        <v>7280</v>
      </c>
      <c r="E32" s="1">
        <v>1917</v>
      </c>
      <c r="F32" s="26">
        <v>59285</v>
      </c>
      <c r="G32" s="26">
        <v>9777</v>
      </c>
      <c r="H32" s="26">
        <v>2099</v>
      </c>
      <c r="I32" s="26">
        <v>60356</v>
      </c>
      <c r="J32" s="26">
        <v>10687</v>
      </c>
      <c r="K32" s="26">
        <v>2387</v>
      </c>
      <c r="L32" s="26">
        <v>61475</v>
      </c>
      <c r="M32" s="26">
        <v>11180</v>
      </c>
      <c r="N32" s="26">
        <v>2822</v>
      </c>
      <c r="O32" s="26">
        <v>62458</v>
      </c>
      <c r="P32" s="26">
        <v>11423</v>
      </c>
      <c r="Q32" s="26">
        <v>3155</v>
      </c>
      <c r="R32" s="1">
        <v>62848</v>
      </c>
      <c r="S32" s="1">
        <v>11583</v>
      </c>
      <c r="T32" s="1">
        <v>3473</v>
      </c>
      <c r="U32" s="1">
        <v>63669</v>
      </c>
      <c r="V32" s="1">
        <v>12576</v>
      </c>
      <c r="W32" s="1">
        <v>4859</v>
      </c>
    </row>
    <row r="33" spans="1:23" x14ac:dyDescent="0.2">
      <c r="A33" s="3">
        <v>260</v>
      </c>
      <c r="B33" t="s">
        <v>28</v>
      </c>
      <c r="C33" s="1">
        <v>31077</v>
      </c>
      <c r="D33" s="1">
        <v>4886</v>
      </c>
      <c r="E33" s="1">
        <v>1191</v>
      </c>
      <c r="F33" s="26">
        <v>30736</v>
      </c>
      <c r="G33" s="26">
        <v>6238</v>
      </c>
      <c r="H33" s="26">
        <v>1366</v>
      </c>
      <c r="I33" s="26">
        <v>31168</v>
      </c>
      <c r="J33" s="26">
        <v>6933</v>
      </c>
      <c r="K33" s="26">
        <v>1521</v>
      </c>
      <c r="L33" s="26">
        <v>31420</v>
      </c>
      <c r="M33" s="26">
        <v>7536</v>
      </c>
      <c r="N33" s="26">
        <v>1778</v>
      </c>
      <c r="O33" s="26">
        <v>31466</v>
      </c>
      <c r="P33" s="26">
        <v>7852</v>
      </c>
      <c r="Q33" s="26">
        <v>2014</v>
      </c>
      <c r="R33" s="1">
        <v>31515</v>
      </c>
      <c r="S33" s="1">
        <v>7992</v>
      </c>
      <c r="T33" s="1">
        <v>2140</v>
      </c>
      <c r="U33" s="1">
        <v>31285</v>
      </c>
      <c r="V33" s="1">
        <v>9067</v>
      </c>
      <c r="W33" s="1">
        <v>3219</v>
      </c>
    </row>
    <row r="34" spans="1:23" x14ac:dyDescent="0.2">
      <c r="A34" s="3">
        <v>265</v>
      </c>
      <c r="B34" t="s">
        <v>38</v>
      </c>
      <c r="C34" s="1">
        <v>81947</v>
      </c>
      <c r="D34" s="1">
        <v>11107</v>
      </c>
      <c r="E34" s="1">
        <v>2891</v>
      </c>
      <c r="F34" s="26">
        <v>85026</v>
      </c>
      <c r="G34" s="26">
        <v>13914</v>
      </c>
      <c r="H34" s="26">
        <v>3358</v>
      </c>
      <c r="I34" s="26">
        <v>87382</v>
      </c>
      <c r="J34" s="26">
        <v>14990</v>
      </c>
      <c r="K34" s="26">
        <v>3847</v>
      </c>
      <c r="L34" s="26">
        <v>88889</v>
      </c>
      <c r="M34" s="26">
        <v>15792</v>
      </c>
      <c r="N34" s="26">
        <v>4339</v>
      </c>
      <c r="O34" s="26">
        <v>90446</v>
      </c>
      <c r="P34" s="26">
        <v>16322</v>
      </c>
      <c r="Q34" s="26">
        <v>4744</v>
      </c>
      <c r="R34" s="1">
        <v>90931</v>
      </c>
      <c r="S34" s="1">
        <v>16593</v>
      </c>
      <c r="T34" s="1">
        <v>5075</v>
      </c>
      <c r="U34" s="1">
        <v>92183</v>
      </c>
      <c r="V34" s="1">
        <v>18243</v>
      </c>
      <c r="W34" s="1">
        <v>6786</v>
      </c>
    </row>
    <row r="35" spans="1:23" x14ac:dyDescent="0.2">
      <c r="A35" s="3">
        <v>269</v>
      </c>
      <c r="B35" t="s">
        <v>39</v>
      </c>
      <c r="C35" s="1">
        <v>20882</v>
      </c>
      <c r="D35" s="1">
        <v>2484</v>
      </c>
      <c r="E35" s="1">
        <v>514</v>
      </c>
      <c r="F35" s="26">
        <v>21552</v>
      </c>
      <c r="G35" s="26">
        <v>3463</v>
      </c>
      <c r="H35" s="26">
        <v>635</v>
      </c>
      <c r="I35" s="26">
        <v>22518</v>
      </c>
      <c r="J35" s="26">
        <v>3940</v>
      </c>
      <c r="K35" s="26">
        <v>770</v>
      </c>
      <c r="L35" s="26">
        <v>23441</v>
      </c>
      <c r="M35" s="26">
        <v>4206</v>
      </c>
      <c r="N35" s="26">
        <v>992</v>
      </c>
      <c r="O35" s="26">
        <v>24216</v>
      </c>
      <c r="P35" s="26">
        <v>4400</v>
      </c>
      <c r="Q35" s="26">
        <v>1176</v>
      </c>
      <c r="R35" s="1">
        <v>24579</v>
      </c>
      <c r="S35" s="1">
        <v>4447</v>
      </c>
      <c r="T35" s="1">
        <v>1302</v>
      </c>
      <c r="U35" s="1">
        <v>25300</v>
      </c>
      <c r="V35" s="1">
        <v>4750</v>
      </c>
      <c r="W35" s="1">
        <v>1920</v>
      </c>
    </row>
    <row r="36" spans="1:23" x14ac:dyDescent="0.2">
      <c r="A36" s="3">
        <v>270</v>
      </c>
      <c r="B36" t="s">
        <v>27</v>
      </c>
      <c r="C36" s="1">
        <v>40694</v>
      </c>
      <c r="D36" s="1">
        <v>6345</v>
      </c>
      <c r="E36" s="1">
        <v>1484</v>
      </c>
      <c r="F36" s="26">
        <v>40855</v>
      </c>
      <c r="G36" s="26">
        <v>8622</v>
      </c>
      <c r="H36" s="26">
        <v>1775</v>
      </c>
      <c r="I36" s="26">
        <v>41217</v>
      </c>
      <c r="J36" s="26">
        <v>9516</v>
      </c>
      <c r="K36" s="26">
        <v>2043</v>
      </c>
      <c r="L36" s="26">
        <v>40971</v>
      </c>
      <c r="M36" s="26">
        <v>10111</v>
      </c>
      <c r="N36" s="26">
        <v>2383</v>
      </c>
      <c r="O36" s="26">
        <v>41547</v>
      </c>
      <c r="P36" s="26">
        <v>10520</v>
      </c>
      <c r="Q36" s="26">
        <v>2795</v>
      </c>
      <c r="R36" s="1">
        <v>41920</v>
      </c>
      <c r="S36" s="1">
        <v>10778</v>
      </c>
      <c r="T36" s="1">
        <v>3013</v>
      </c>
      <c r="U36" s="1">
        <v>42054</v>
      </c>
      <c r="V36" s="1">
        <v>12202</v>
      </c>
      <c r="W36" s="1">
        <v>4491</v>
      </c>
    </row>
    <row r="37" spans="1:23" x14ac:dyDescent="0.2">
      <c r="A37" s="3">
        <v>306</v>
      </c>
      <c r="B37" t="s">
        <v>46</v>
      </c>
      <c r="C37" s="1">
        <v>33030</v>
      </c>
      <c r="D37" s="1">
        <v>6253</v>
      </c>
      <c r="E37" s="1">
        <v>1673</v>
      </c>
      <c r="F37" s="26">
        <v>32665</v>
      </c>
      <c r="G37" s="26">
        <v>7841</v>
      </c>
      <c r="H37" s="26">
        <v>1767</v>
      </c>
      <c r="I37" s="26">
        <v>33083</v>
      </c>
      <c r="J37" s="26">
        <v>8694</v>
      </c>
      <c r="K37" s="26">
        <v>1944</v>
      </c>
      <c r="L37" s="26">
        <v>32923</v>
      </c>
      <c r="M37" s="26">
        <v>9313</v>
      </c>
      <c r="N37" s="26">
        <v>2242</v>
      </c>
      <c r="O37" s="26">
        <v>32977</v>
      </c>
      <c r="P37" s="26">
        <v>9665</v>
      </c>
      <c r="Q37" s="26">
        <v>2479</v>
      </c>
      <c r="R37" s="1">
        <v>32605</v>
      </c>
      <c r="S37" s="1">
        <v>9740</v>
      </c>
      <c r="T37" s="1">
        <v>2621</v>
      </c>
      <c r="U37" s="1">
        <v>31710</v>
      </c>
      <c r="V37" s="1">
        <v>10367</v>
      </c>
      <c r="W37" s="1">
        <v>3700</v>
      </c>
    </row>
    <row r="38" spans="1:23" x14ac:dyDescent="0.2">
      <c r="A38" s="3">
        <v>316</v>
      </c>
      <c r="B38" t="s">
        <v>42</v>
      </c>
      <c r="C38" s="1">
        <v>69550</v>
      </c>
      <c r="D38" s="1">
        <v>9173</v>
      </c>
      <c r="E38" s="1">
        <v>2627</v>
      </c>
      <c r="F38" s="26">
        <v>69035</v>
      </c>
      <c r="G38" s="26">
        <v>11456</v>
      </c>
      <c r="H38" s="26">
        <v>2851</v>
      </c>
      <c r="I38" s="26">
        <v>70983</v>
      </c>
      <c r="J38" s="26">
        <v>12687</v>
      </c>
      <c r="K38" s="26">
        <v>3067</v>
      </c>
      <c r="L38" s="26">
        <v>71913</v>
      </c>
      <c r="M38" s="26">
        <v>13813</v>
      </c>
      <c r="N38" s="26">
        <v>3411</v>
      </c>
      <c r="O38" s="26">
        <v>73440</v>
      </c>
      <c r="P38" s="26">
        <v>14345</v>
      </c>
      <c r="Q38" s="26">
        <v>3706</v>
      </c>
      <c r="R38" s="1">
        <v>74129</v>
      </c>
      <c r="S38" s="1">
        <v>14745</v>
      </c>
      <c r="T38" s="1">
        <v>3961</v>
      </c>
      <c r="U38" s="1">
        <v>75591</v>
      </c>
      <c r="V38" s="1">
        <v>16616</v>
      </c>
      <c r="W38" s="1">
        <v>5652</v>
      </c>
    </row>
    <row r="39" spans="1:23" x14ac:dyDescent="0.2">
      <c r="A39" s="3">
        <v>320</v>
      </c>
      <c r="B39" t="s">
        <v>40</v>
      </c>
      <c r="C39" s="1">
        <v>35306</v>
      </c>
      <c r="D39" s="1">
        <v>5013</v>
      </c>
      <c r="E39" s="1">
        <v>1408</v>
      </c>
      <c r="F39" s="26">
        <v>35195</v>
      </c>
      <c r="G39" s="26">
        <v>6253</v>
      </c>
      <c r="H39" s="26">
        <v>1492</v>
      </c>
      <c r="I39" s="26">
        <v>36139</v>
      </c>
      <c r="J39" s="26">
        <v>6918</v>
      </c>
      <c r="K39" s="26">
        <v>1648</v>
      </c>
      <c r="L39" s="26">
        <v>36713</v>
      </c>
      <c r="M39" s="26">
        <v>7400</v>
      </c>
      <c r="N39" s="26">
        <v>1853</v>
      </c>
      <c r="O39" s="26">
        <v>37344</v>
      </c>
      <c r="P39" s="26">
        <v>7704</v>
      </c>
      <c r="Q39" s="26">
        <v>2081</v>
      </c>
      <c r="R39" s="1">
        <v>37753</v>
      </c>
      <c r="S39" s="1">
        <v>7896</v>
      </c>
      <c r="T39" s="1">
        <v>2216</v>
      </c>
      <c r="U39" s="1">
        <v>38089</v>
      </c>
      <c r="V39" s="1">
        <v>8805</v>
      </c>
      <c r="W39" s="1">
        <v>2988</v>
      </c>
    </row>
    <row r="40" spans="1:23" x14ac:dyDescent="0.2">
      <c r="A40" s="3">
        <v>326</v>
      </c>
      <c r="B40" t="s">
        <v>43</v>
      </c>
      <c r="C40" s="1">
        <v>49265</v>
      </c>
      <c r="D40" s="1">
        <v>7520</v>
      </c>
      <c r="E40" s="1">
        <v>2078</v>
      </c>
      <c r="F40" s="26">
        <v>48469</v>
      </c>
      <c r="G40" s="26">
        <v>9297</v>
      </c>
      <c r="H40" s="26">
        <v>2245</v>
      </c>
      <c r="I40" s="26">
        <v>48982</v>
      </c>
      <c r="J40" s="26">
        <v>10068</v>
      </c>
      <c r="K40" s="26">
        <v>2468</v>
      </c>
      <c r="L40" s="26">
        <v>48487</v>
      </c>
      <c r="M40" s="26">
        <v>10678</v>
      </c>
      <c r="N40" s="26">
        <v>2683</v>
      </c>
      <c r="O40" s="26">
        <v>48602</v>
      </c>
      <c r="P40" s="26">
        <v>10961</v>
      </c>
      <c r="Q40" s="26">
        <v>2910</v>
      </c>
      <c r="R40" s="1">
        <v>48309</v>
      </c>
      <c r="S40" s="1">
        <v>11111</v>
      </c>
      <c r="T40" s="1">
        <v>3081</v>
      </c>
      <c r="U40" s="1">
        <v>47213</v>
      </c>
      <c r="V40" s="1">
        <v>11944</v>
      </c>
      <c r="W40" s="1">
        <v>4046</v>
      </c>
    </row>
    <row r="41" spans="1:23" x14ac:dyDescent="0.2">
      <c r="A41" s="3">
        <v>329</v>
      </c>
      <c r="B41" t="s">
        <v>47</v>
      </c>
      <c r="C41" s="1">
        <v>32584</v>
      </c>
      <c r="D41" s="1">
        <v>4040</v>
      </c>
      <c r="E41" s="1">
        <v>1176</v>
      </c>
      <c r="F41" s="26">
        <v>33573</v>
      </c>
      <c r="G41" s="26">
        <v>4990</v>
      </c>
      <c r="H41" s="26">
        <v>1280</v>
      </c>
      <c r="I41" s="26">
        <v>34473</v>
      </c>
      <c r="J41" s="26">
        <v>5429</v>
      </c>
      <c r="K41" s="26">
        <v>1374</v>
      </c>
      <c r="L41" s="26">
        <v>34847</v>
      </c>
      <c r="M41" s="26">
        <v>5738</v>
      </c>
      <c r="N41" s="26">
        <v>1535</v>
      </c>
      <c r="O41" s="26">
        <v>35906</v>
      </c>
      <c r="P41" s="26">
        <v>5980</v>
      </c>
      <c r="Q41" s="26">
        <v>1656</v>
      </c>
      <c r="R41" s="1">
        <v>36356</v>
      </c>
      <c r="S41" s="1">
        <v>6094</v>
      </c>
      <c r="T41" s="1">
        <v>1739</v>
      </c>
      <c r="U41" s="1">
        <v>37033</v>
      </c>
      <c r="V41" s="1">
        <v>6804</v>
      </c>
      <c r="W41" s="1">
        <v>2362</v>
      </c>
    </row>
    <row r="42" spans="1:23" x14ac:dyDescent="0.2">
      <c r="A42" s="3">
        <v>330</v>
      </c>
      <c r="B42" t="s">
        <v>48</v>
      </c>
      <c r="C42" s="1">
        <v>77475</v>
      </c>
      <c r="D42" s="1">
        <v>11479</v>
      </c>
      <c r="E42" s="1">
        <v>3265</v>
      </c>
      <c r="F42" s="26">
        <v>77293</v>
      </c>
      <c r="G42" s="26">
        <v>13715</v>
      </c>
      <c r="H42" s="26">
        <v>3489</v>
      </c>
      <c r="I42" s="26">
        <v>78968</v>
      </c>
      <c r="J42" s="26">
        <v>14854</v>
      </c>
      <c r="K42" s="26">
        <v>3769</v>
      </c>
      <c r="L42" s="26">
        <v>79122</v>
      </c>
      <c r="M42" s="26">
        <v>15639</v>
      </c>
      <c r="N42" s="26">
        <v>4093</v>
      </c>
      <c r="O42" s="26">
        <v>79728</v>
      </c>
      <c r="P42" s="26">
        <v>16077</v>
      </c>
      <c r="Q42" s="26">
        <v>4447</v>
      </c>
      <c r="R42" s="1">
        <v>79923</v>
      </c>
      <c r="S42" s="1">
        <v>16335</v>
      </c>
      <c r="T42" s="1">
        <v>4711</v>
      </c>
      <c r="U42" s="1">
        <v>79999</v>
      </c>
      <c r="V42" s="1">
        <v>17908</v>
      </c>
      <c r="W42" s="1">
        <v>6326</v>
      </c>
    </row>
    <row r="43" spans="1:23" x14ac:dyDescent="0.2">
      <c r="A43" s="3">
        <v>336</v>
      </c>
      <c r="B43" t="s">
        <v>50</v>
      </c>
      <c r="C43" s="1">
        <v>21931</v>
      </c>
      <c r="D43" s="1">
        <v>3471</v>
      </c>
      <c r="E43" s="1">
        <v>918</v>
      </c>
      <c r="F43" s="26">
        <v>22038</v>
      </c>
      <c r="G43" s="26">
        <v>4429</v>
      </c>
      <c r="H43" s="26">
        <v>1027</v>
      </c>
      <c r="I43" s="26">
        <v>22727</v>
      </c>
      <c r="J43" s="26">
        <v>4876</v>
      </c>
      <c r="K43" s="26">
        <v>1146</v>
      </c>
      <c r="L43" s="26">
        <v>23034</v>
      </c>
      <c r="M43" s="26">
        <v>5241</v>
      </c>
      <c r="N43" s="26">
        <v>1259</v>
      </c>
      <c r="O43" s="26">
        <v>23692</v>
      </c>
      <c r="P43" s="26">
        <v>5428</v>
      </c>
      <c r="Q43" s="26">
        <v>1454</v>
      </c>
      <c r="R43" s="1">
        <v>23649</v>
      </c>
      <c r="S43" s="1">
        <v>5527</v>
      </c>
      <c r="T43" s="1">
        <v>1519</v>
      </c>
      <c r="U43" s="1">
        <v>23976</v>
      </c>
      <c r="V43" s="1">
        <v>6157</v>
      </c>
      <c r="W43" s="1">
        <v>2148</v>
      </c>
    </row>
    <row r="44" spans="1:23" x14ac:dyDescent="0.2">
      <c r="A44" s="3">
        <v>340</v>
      </c>
      <c r="B44" t="s">
        <v>49</v>
      </c>
      <c r="C44" s="1">
        <v>29522</v>
      </c>
      <c r="D44" s="1">
        <v>4172</v>
      </c>
      <c r="E44" s="1">
        <v>1280</v>
      </c>
      <c r="F44" s="26">
        <v>29331</v>
      </c>
      <c r="G44" s="26">
        <v>4978</v>
      </c>
      <c r="H44" s="26">
        <v>1296</v>
      </c>
      <c r="I44" s="26">
        <v>29669</v>
      </c>
      <c r="J44" s="26">
        <v>5430</v>
      </c>
      <c r="K44" s="26">
        <v>1399</v>
      </c>
      <c r="L44" s="26">
        <v>29993</v>
      </c>
      <c r="M44" s="26">
        <v>5741</v>
      </c>
      <c r="N44" s="26">
        <v>1526</v>
      </c>
      <c r="O44" s="26">
        <v>30444</v>
      </c>
      <c r="P44" s="26">
        <v>5983</v>
      </c>
      <c r="Q44" s="26">
        <v>1665</v>
      </c>
      <c r="R44" s="1">
        <v>30478</v>
      </c>
      <c r="S44" s="1">
        <v>6157</v>
      </c>
      <c r="T44" s="1">
        <v>1762</v>
      </c>
      <c r="U44" s="1">
        <v>30522</v>
      </c>
      <c r="V44" s="1">
        <v>6894</v>
      </c>
      <c r="W44" s="1">
        <v>2368</v>
      </c>
    </row>
    <row r="45" spans="1:23" x14ac:dyDescent="0.2">
      <c r="A45" s="3">
        <v>350</v>
      </c>
      <c r="B45" t="s">
        <v>37</v>
      </c>
      <c r="C45" s="1">
        <v>26794</v>
      </c>
      <c r="D45" s="1">
        <v>3500</v>
      </c>
      <c r="E45" s="1">
        <v>870</v>
      </c>
      <c r="F45" s="26">
        <v>27172</v>
      </c>
      <c r="G45" s="26">
        <v>4811</v>
      </c>
      <c r="H45" s="26">
        <v>999</v>
      </c>
      <c r="I45" s="26">
        <v>27544</v>
      </c>
      <c r="J45" s="26">
        <v>5346</v>
      </c>
      <c r="K45" s="26">
        <v>1159</v>
      </c>
      <c r="L45" s="26">
        <v>28173</v>
      </c>
      <c r="M45" s="26">
        <v>5630</v>
      </c>
      <c r="N45" s="26">
        <v>1330</v>
      </c>
      <c r="O45" s="26">
        <v>28930</v>
      </c>
      <c r="P45" s="26">
        <v>5847</v>
      </c>
      <c r="Q45" s="26">
        <v>1475</v>
      </c>
      <c r="R45" s="1">
        <v>29347</v>
      </c>
      <c r="S45" s="1">
        <v>5930</v>
      </c>
      <c r="T45" s="1">
        <v>1605</v>
      </c>
      <c r="U45" s="1">
        <v>29883</v>
      </c>
      <c r="V45" s="1">
        <v>6399</v>
      </c>
      <c r="W45" s="1">
        <v>2288</v>
      </c>
    </row>
    <row r="46" spans="1:23" x14ac:dyDescent="0.2">
      <c r="A46" s="3">
        <v>360</v>
      </c>
      <c r="B46" t="s">
        <v>44</v>
      </c>
      <c r="C46" s="1">
        <v>46984</v>
      </c>
      <c r="D46" s="1">
        <v>9127</v>
      </c>
      <c r="E46" s="1">
        <v>2732</v>
      </c>
      <c r="F46" s="26">
        <v>43024</v>
      </c>
      <c r="G46" s="26">
        <v>10077</v>
      </c>
      <c r="H46" s="26">
        <v>2665</v>
      </c>
      <c r="I46" s="26">
        <v>41982</v>
      </c>
      <c r="J46" s="26">
        <v>10620</v>
      </c>
      <c r="K46" s="26">
        <v>2782</v>
      </c>
      <c r="L46" s="26">
        <v>40539</v>
      </c>
      <c r="M46" s="26">
        <v>10921</v>
      </c>
      <c r="N46" s="26">
        <v>2904</v>
      </c>
      <c r="O46" s="26">
        <v>39921</v>
      </c>
      <c r="P46" s="26">
        <v>10953</v>
      </c>
      <c r="Q46" s="26">
        <v>2999</v>
      </c>
      <c r="R46" s="1">
        <v>39632</v>
      </c>
      <c r="S46" s="1">
        <v>11091</v>
      </c>
      <c r="T46" s="1">
        <v>3124</v>
      </c>
      <c r="U46" s="1">
        <v>37703</v>
      </c>
      <c r="V46" s="1">
        <v>11522</v>
      </c>
      <c r="W46" s="1">
        <v>4024</v>
      </c>
    </row>
    <row r="47" spans="1:23" x14ac:dyDescent="0.2">
      <c r="A47" s="3">
        <v>370</v>
      </c>
      <c r="B47" t="s">
        <v>45</v>
      </c>
      <c r="C47" s="1">
        <v>81112</v>
      </c>
      <c r="D47" s="1">
        <v>11552</v>
      </c>
      <c r="E47" s="1">
        <v>3281</v>
      </c>
      <c r="F47" s="26">
        <v>81687</v>
      </c>
      <c r="G47" s="26">
        <v>13996</v>
      </c>
      <c r="H47" s="26">
        <v>3464</v>
      </c>
      <c r="I47" s="26">
        <v>82938</v>
      </c>
      <c r="J47" s="26">
        <v>15178</v>
      </c>
      <c r="K47" s="26">
        <v>3721</v>
      </c>
      <c r="L47" s="26">
        <v>83181</v>
      </c>
      <c r="M47" s="26">
        <v>16309</v>
      </c>
      <c r="N47" s="26">
        <v>4157</v>
      </c>
      <c r="O47" s="26">
        <v>84574</v>
      </c>
      <c r="P47" s="26">
        <v>17061</v>
      </c>
      <c r="Q47" s="26">
        <v>4639</v>
      </c>
      <c r="R47" s="1">
        <v>84747</v>
      </c>
      <c r="S47" s="1">
        <v>17406</v>
      </c>
      <c r="T47" s="1">
        <v>4929</v>
      </c>
      <c r="U47" s="1">
        <v>85011</v>
      </c>
      <c r="V47" s="1">
        <v>19130</v>
      </c>
      <c r="W47" s="1">
        <v>6663</v>
      </c>
    </row>
    <row r="48" spans="1:23" x14ac:dyDescent="0.2">
      <c r="A48" s="3">
        <v>376</v>
      </c>
      <c r="B48" t="s">
        <v>41</v>
      </c>
      <c r="C48" s="1">
        <v>62912</v>
      </c>
      <c r="D48" s="1">
        <v>11414</v>
      </c>
      <c r="E48" s="1">
        <v>3439</v>
      </c>
      <c r="F48" s="26">
        <v>60829</v>
      </c>
      <c r="G48" s="26">
        <v>13283</v>
      </c>
      <c r="H48" s="26">
        <v>3522</v>
      </c>
      <c r="I48" s="26">
        <v>61219</v>
      </c>
      <c r="J48" s="26">
        <v>14026</v>
      </c>
      <c r="K48" s="26">
        <v>3628</v>
      </c>
      <c r="L48" s="26">
        <v>60328</v>
      </c>
      <c r="M48" s="26">
        <v>14738</v>
      </c>
      <c r="N48" s="26">
        <v>3950</v>
      </c>
      <c r="O48" s="26">
        <v>60231</v>
      </c>
      <c r="P48" s="26">
        <v>15026</v>
      </c>
      <c r="Q48" s="26">
        <v>4168</v>
      </c>
      <c r="R48" s="1">
        <v>59759</v>
      </c>
      <c r="S48" s="1">
        <v>15122</v>
      </c>
      <c r="T48" s="1">
        <v>4334</v>
      </c>
      <c r="U48" s="1">
        <v>58194</v>
      </c>
      <c r="V48" s="1">
        <v>15964</v>
      </c>
      <c r="W48" s="1">
        <v>5618</v>
      </c>
    </row>
    <row r="49" spans="1:23" x14ac:dyDescent="0.2">
      <c r="A49" s="3">
        <v>390</v>
      </c>
      <c r="B49" t="s">
        <v>51</v>
      </c>
      <c r="C49" s="1">
        <v>46319</v>
      </c>
      <c r="D49" s="1">
        <v>8138</v>
      </c>
      <c r="E49" s="1">
        <v>2388</v>
      </c>
      <c r="F49" s="26">
        <v>45471</v>
      </c>
      <c r="G49" s="26">
        <v>9705</v>
      </c>
      <c r="H49" s="26">
        <v>2381</v>
      </c>
      <c r="I49" s="26">
        <v>46087</v>
      </c>
      <c r="J49" s="26">
        <v>10574</v>
      </c>
      <c r="K49" s="26">
        <v>2528</v>
      </c>
      <c r="L49" s="26">
        <v>45268</v>
      </c>
      <c r="M49" s="26">
        <v>11272</v>
      </c>
      <c r="N49" s="26">
        <v>2831</v>
      </c>
      <c r="O49" s="26">
        <v>45441</v>
      </c>
      <c r="P49" s="26">
        <v>11583</v>
      </c>
      <c r="Q49" s="26">
        <v>3097</v>
      </c>
      <c r="R49" s="1">
        <v>45751</v>
      </c>
      <c r="S49" s="1">
        <v>11729</v>
      </c>
      <c r="T49" s="1">
        <v>3267</v>
      </c>
      <c r="U49" s="1">
        <v>45123</v>
      </c>
      <c r="V49" s="1">
        <v>12686</v>
      </c>
      <c r="W49" s="1">
        <v>4384</v>
      </c>
    </row>
    <row r="50" spans="1:23" x14ac:dyDescent="0.2">
      <c r="A50" s="3">
        <v>400</v>
      </c>
      <c r="B50" t="s">
        <v>33</v>
      </c>
      <c r="C50" s="1">
        <v>42154</v>
      </c>
      <c r="D50" s="1">
        <v>7887</v>
      </c>
      <c r="E50" s="1">
        <v>2432</v>
      </c>
      <c r="F50" s="26">
        <v>39828</v>
      </c>
      <c r="G50" s="26">
        <v>9242</v>
      </c>
      <c r="H50" s="26">
        <v>2499</v>
      </c>
      <c r="I50" s="26">
        <v>39632</v>
      </c>
      <c r="J50" s="26">
        <v>9941</v>
      </c>
      <c r="K50" s="26">
        <v>2577</v>
      </c>
      <c r="L50" s="26">
        <v>39570</v>
      </c>
      <c r="M50" s="26">
        <v>10547</v>
      </c>
      <c r="N50" s="26">
        <v>2766</v>
      </c>
      <c r="O50" s="26">
        <v>39602</v>
      </c>
      <c r="P50" s="26">
        <v>10827</v>
      </c>
      <c r="Q50" s="26">
        <v>2976</v>
      </c>
      <c r="R50" s="1">
        <v>39332</v>
      </c>
      <c r="S50" s="1">
        <v>10965</v>
      </c>
      <c r="T50" s="1">
        <v>3102</v>
      </c>
      <c r="U50" s="1">
        <v>38399</v>
      </c>
      <c r="V50" s="1">
        <v>11606</v>
      </c>
      <c r="W50" s="1">
        <v>4107</v>
      </c>
    </row>
    <row r="51" spans="1:23" x14ac:dyDescent="0.2">
      <c r="A51" s="3">
        <v>410</v>
      </c>
      <c r="B51" t="s">
        <v>56</v>
      </c>
      <c r="C51" s="1">
        <v>37661</v>
      </c>
      <c r="D51" s="1">
        <v>5685</v>
      </c>
      <c r="E51" s="1">
        <v>1683</v>
      </c>
      <c r="F51" s="26">
        <v>37857</v>
      </c>
      <c r="G51" s="26">
        <v>6967</v>
      </c>
      <c r="H51" s="26">
        <v>1786</v>
      </c>
      <c r="I51" s="26">
        <v>38210</v>
      </c>
      <c r="J51" s="26">
        <v>7613</v>
      </c>
      <c r="K51" s="26">
        <v>1908</v>
      </c>
      <c r="L51" s="26">
        <v>39116</v>
      </c>
      <c r="M51" s="26">
        <v>8229</v>
      </c>
      <c r="N51" s="26">
        <v>2182</v>
      </c>
      <c r="O51" s="26">
        <v>39961</v>
      </c>
      <c r="P51" s="26">
        <v>8615</v>
      </c>
      <c r="Q51" s="26">
        <v>2361</v>
      </c>
      <c r="R51" s="1">
        <v>40158</v>
      </c>
      <c r="S51" s="1">
        <v>8792</v>
      </c>
      <c r="T51" s="1">
        <v>2514</v>
      </c>
      <c r="U51" s="1">
        <v>41153</v>
      </c>
      <c r="V51" s="1">
        <v>9882</v>
      </c>
      <c r="W51" s="1">
        <v>3618</v>
      </c>
    </row>
    <row r="52" spans="1:23" x14ac:dyDescent="0.2">
      <c r="A52" s="3">
        <v>411</v>
      </c>
      <c r="B52" t="s">
        <v>34</v>
      </c>
      <c r="C52" s="1">
        <v>101</v>
      </c>
      <c r="D52" s="1">
        <v>9</v>
      </c>
      <c r="E52" s="1">
        <v>3</v>
      </c>
      <c r="F52" s="26">
        <v>91</v>
      </c>
      <c r="G52" s="26">
        <v>18</v>
      </c>
      <c r="H52" s="26">
        <v>3</v>
      </c>
      <c r="I52" s="26">
        <v>83</v>
      </c>
      <c r="J52" s="26">
        <v>16</v>
      </c>
      <c r="K52" s="26">
        <v>2</v>
      </c>
      <c r="L52" s="26">
        <v>90</v>
      </c>
      <c r="M52" s="26">
        <v>15</v>
      </c>
      <c r="N52" s="26">
        <v>4</v>
      </c>
      <c r="O52" s="26">
        <v>93</v>
      </c>
      <c r="P52" s="26">
        <v>15</v>
      </c>
      <c r="Q52" s="26">
        <v>4</v>
      </c>
      <c r="R52" s="1">
        <v>91</v>
      </c>
      <c r="S52" s="1">
        <v>14</v>
      </c>
      <c r="T52" s="1">
        <v>3</v>
      </c>
      <c r="U52" s="1">
        <v>0</v>
      </c>
      <c r="V52" s="1">
        <v>0</v>
      </c>
      <c r="W52" s="1">
        <v>0</v>
      </c>
    </row>
    <row r="53" spans="1:23" x14ac:dyDescent="0.2">
      <c r="A53" s="3">
        <v>420</v>
      </c>
      <c r="B53" t="s">
        <v>52</v>
      </c>
      <c r="C53" s="1">
        <v>42054</v>
      </c>
      <c r="D53" s="1">
        <v>6373</v>
      </c>
      <c r="E53" s="1">
        <v>1909</v>
      </c>
      <c r="F53" s="26">
        <v>41046</v>
      </c>
      <c r="G53" s="26">
        <v>7637</v>
      </c>
      <c r="H53" s="26">
        <v>2061</v>
      </c>
      <c r="I53" s="26">
        <v>41328</v>
      </c>
      <c r="J53" s="26">
        <v>8228</v>
      </c>
      <c r="K53" s="26">
        <v>2197</v>
      </c>
      <c r="L53" s="26">
        <v>40867</v>
      </c>
      <c r="M53" s="26">
        <v>8722</v>
      </c>
      <c r="N53" s="26">
        <v>2382</v>
      </c>
      <c r="O53" s="26">
        <v>40944</v>
      </c>
      <c r="P53" s="26">
        <v>8917</v>
      </c>
      <c r="Q53" s="26">
        <v>2466</v>
      </c>
      <c r="R53" s="1">
        <v>40646</v>
      </c>
      <c r="S53" s="1">
        <v>8999</v>
      </c>
      <c r="T53" s="1">
        <v>2528</v>
      </c>
      <c r="U53" s="1">
        <v>40000</v>
      </c>
      <c r="V53" s="1">
        <v>9734</v>
      </c>
      <c r="W53" s="1">
        <v>3489</v>
      </c>
    </row>
    <row r="54" spans="1:23" x14ac:dyDescent="0.2">
      <c r="A54" s="3">
        <v>430</v>
      </c>
      <c r="B54" t="s">
        <v>53</v>
      </c>
      <c r="C54" s="1">
        <v>52085</v>
      </c>
      <c r="D54" s="1">
        <v>8664</v>
      </c>
      <c r="E54" s="1">
        <v>2692</v>
      </c>
      <c r="F54" s="26">
        <v>50953</v>
      </c>
      <c r="G54" s="26">
        <v>10143</v>
      </c>
      <c r="H54" s="26">
        <v>2871</v>
      </c>
      <c r="I54" s="26">
        <v>51536</v>
      </c>
      <c r="J54" s="26">
        <v>10875</v>
      </c>
      <c r="K54" s="26">
        <v>2940</v>
      </c>
      <c r="L54" s="26">
        <v>51683</v>
      </c>
      <c r="M54" s="26">
        <v>11388</v>
      </c>
      <c r="N54" s="26">
        <v>3222</v>
      </c>
      <c r="O54" s="26">
        <v>52253</v>
      </c>
      <c r="P54" s="26">
        <v>11750</v>
      </c>
      <c r="Q54" s="26">
        <v>3426</v>
      </c>
      <c r="R54" s="1">
        <v>52291</v>
      </c>
      <c r="S54" s="1">
        <v>11914</v>
      </c>
      <c r="T54" s="1">
        <v>3553</v>
      </c>
      <c r="U54" s="1">
        <v>52524</v>
      </c>
      <c r="V54" s="1">
        <v>12815</v>
      </c>
      <c r="W54" s="1">
        <v>4570</v>
      </c>
    </row>
    <row r="55" spans="1:23" x14ac:dyDescent="0.2">
      <c r="A55" s="3">
        <v>440</v>
      </c>
      <c r="B55" t="s">
        <v>54</v>
      </c>
      <c r="C55" s="1">
        <v>23770</v>
      </c>
      <c r="D55" s="1">
        <v>3904</v>
      </c>
      <c r="E55" s="1">
        <v>980</v>
      </c>
      <c r="F55" s="26">
        <v>23728</v>
      </c>
      <c r="G55" s="26">
        <v>4804</v>
      </c>
      <c r="H55" s="26">
        <v>1177</v>
      </c>
      <c r="I55" s="26">
        <v>23756</v>
      </c>
      <c r="J55" s="26">
        <v>5183</v>
      </c>
      <c r="K55" s="26">
        <v>1360</v>
      </c>
      <c r="L55" s="26">
        <v>23847</v>
      </c>
      <c r="M55" s="26">
        <v>5575</v>
      </c>
      <c r="N55" s="26">
        <v>1595</v>
      </c>
      <c r="O55" s="26">
        <v>23991</v>
      </c>
      <c r="P55" s="26">
        <v>5708</v>
      </c>
      <c r="Q55" s="26">
        <v>1714</v>
      </c>
      <c r="R55" s="1">
        <v>23894</v>
      </c>
      <c r="S55" s="1">
        <v>5772</v>
      </c>
      <c r="T55" s="1">
        <v>1823</v>
      </c>
      <c r="U55" s="1">
        <v>23682</v>
      </c>
      <c r="V55" s="1">
        <v>6138</v>
      </c>
      <c r="W55" s="1">
        <v>2273</v>
      </c>
    </row>
    <row r="56" spans="1:23" x14ac:dyDescent="0.2">
      <c r="A56" s="3">
        <v>450</v>
      </c>
      <c r="B56" t="s">
        <v>58</v>
      </c>
      <c r="C56" s="1">
        <v>31690</v>
      </c>
      <c r="D56" s="1">
        <v>5252</v>
      </c>
      <c r="E56" s="1">
        <v>1594</v>
      </c>
      <c r="F56" s="26">
        <v>31573</v>
      </c>
      <c r="G56" s="26">
        <v>6214</v>
      </c>
      <c r="H56" s="26">
        <v>1694</v>
      </c>
      <c r="I56" s="26">
        <v>32032</v>
      </c>
      <c r="J56" s="26">
        <v>6720</v>
      </c>
      <c r="K56" s="26">
        <v>1841</v>
      </c>
      <c r="L56" s="26">
        <v>31933</v>
      </c>
      <c r="M56" s="26">
        <v>7069</v>
      </c>
      <c r="N56" s="26">
        <v>1942</v>
      </c>
      <c r="O56" s="26">
        <v>32262</v>
      </c>
      <c r="P56" s="26">
        <v>7315</v>
      </c>
      <c r="Q56" s="26">
        <v>2099</v>
      </c>
      <c r="R56" s="1">
        <v>32193</v>
      </c>
      <c r="S56" s="1">
        <v>7490</v>
      </c>
      <c r="T56" s="1">
        <v>2204</v>
      </c>
      <c r="U56" s="1">
        <v>32010</v>
      </c>
      <c r="V56" s="1">
        <v>8163</v>
      </c>
      <c r="W56" s="1">
        <v>2910</v>
      </c>
    </row>
    <row r="57" spans="1:23" x14ac:dyDescent="0.2">
      <c r="A57" s="3">
        <v>461</v>
      </c>
      <c r="B57" t="s">
        <v>59</v>
      </c>
      <c r="C57" s="1">
        <v>188777</v>
      </c>
      <c r="D57" s="1">
        <v>24628</v>
      </c>
      <c r="E57" s="1">
        <v>7528</v>
      </c>
      <c r="F57" s="26">
        <v>197480</v>
      </c>
      <c r="G57" s="26">
        <v>28490</v>
      </c>
      <c r="H57" s="26">
        <v>7747</v>
      </c>
      <c r="I57" s="26">
        <v>202348</v>
      </c>
      <c r="J57" s="26">
        <v>30391</v>
      </c>
      <c r="K57" s="26">
        <v>8325</v>
      </c>
      <c r="L57" s="26">
        <v>205509</v>
      </c>
      <c r="M57" s="26">
        <v>31783</v>
      </c>
      <c r="N57" s="26">
        <v>9003</v>
      </c>
      <c r="O57" s="26">
        <v>207762</v>
      </c>
      <c r="P57" s="26">
        <v>32781</v>
      </c>
      <c r="Q57" s="26">
        <v>9543</v>
      </c>
      <c r="R57" s="1">
        <v>209078</v>
      </c>
      <c r="S57" s="1">
        <v>33337</v>
      </c>
      <c r="T57" s="1">
        <v>9936</v>
      </c>
      <c r="U57" s="1">
        <v>212584</v>
      </c>
      <c r="V57" s="1">
        <v>36432</v>
      </c>
      <c r="W57" s="1">
        <v>12860</v>
      </c>
    </row>
    <row r="58" spans="1:23" x14ac:dyDescent="0.2">
      <c r="A58" s="3">
        <v>479</v>
      </c>
      <c r="B58" t="s">
        <v>60</v>
      </c>
      <c r="C58" s="1">
        <v>58998</v>
      </c>
      <c r="D58" s="1">
        <v>9155</v>
      </c>
      <c r="E58" s="1">
        <v>2854</v>
      </c>
      <c r="F58" s="26">
        <v>57988</v>
      </c>
      <c r="G58" s="26">
        <v>10830</v>
      </c>
      <c r="H58" s="26">
        <v>2982</v>
      </c>
      <c r="I58" s="26">
        <v>58698</v>
      </c>
      <c r="J58" s="26">
        <v>11736</v>
      </c>
      <c r="K58" s="26">
        <v>3169</v>
      </c>
      <c r="L58" s="26">
        <v>58588</v>
      </c>
      <c r="M58" s="26">
        <v>12594</v>
      </c>
      <c r="N58" s="26">
        <v>3422</v>
      </c>
      <c r="O58" s="26">
        <v>59735</v>
      </c>
      <c r="P58" s="26">
        <v>13165</v>
      </c>
      <c r="Q58" s="26">
        <v>3664</v>
      </c>
      <c r="R58" s="1">
        <v>59727</v>
      </c>
      <c r="S58" s="1">
        <v>13462</v>
      </c>
      <c r="T58" s="1">
        <v>3807</v>
      </c>
      <c r="U58" s="1">
        <v>61065</v>
      </c>
      <c r="V58" s="1">
        <v>14841</v>
      </c>
      <c r="W58" s="1">
        <v>5022</v>
      </c>
    </row>
    <row r="59" spans="1:23" x14ac:dyDescent="0.2">
      <c r="A59" s="3">
        <v>480</v>
      </c>
      <c r="B59" t="s">
        <v>57</v>
      </c>
      <c r="C59" s="1">
        <v>29638</v>
      </c>
      <c r="D59" s="1">
        <v>4470</v>
      </c>
      <c r="E59" s="1">
        <v>1308</v>
      </c>
      <c r="F59" s="26">
        <v>29030</v>
      </c>
      <c r="G59" s="26">
        <v>5250</v>
      </c>
      <c r="H59" s="26">
        <v>1334</v>
      </c>
      <c r="I59" s="26">
        <v>29516</v>
      </c>
      <c r="J59" s="26">
        <v>5820</v>
      </c>
      <c r="K59" s="26">
        <v>1454</v>
      </c>
      <c r="L59" s="26">
        <v>29549</v>
      </c>
      <c r="M59" s="26">
        <v>6218</v>
      </c>
      <c r="N59" s="26">
        <v>1622</v>
      </c>
      <c r="O59" s="26">
        <v>29726</v>
      </c>
      <c r="P59" s="26">
        <v>6444</v>
      </c>
      <c r="Q59" s="26">
        <v>1787</v>
      </c>
      <c r="R59" s="1">
        <v>29610</v>
      </c>
      <c r="S59" s="1">
        <v>6543</v>
      </c>
      <c r="T59" s="1">
        <v>1889</v>
      </c>
      <c r="U59" s="1">
        <v>29213</v>
      </c>
      <c r="V59" s="1">
        <v>7160</v>
      </c>
      <c r="W59" s="1">
        <v>2500</v>
      </c>
    </row>
    <row r="60" spans="1:23" x14ac:dyDescent="0.2">
      <c r="A60" s="3">
        <v>482</v>
      </c>
      <c r="B60" t="s">
        <v>55</v>
      </c>
      <c r="C60" s="1">
        <v>13510</v>
      </c>
      <c r="D60" s="1">
        <v>3076</v>
      </c>
      <c r="E60" s="1">
        <v>1032</v>
      </c>
      <c r="F60" s="26">
        <v>12647</v>
      </c>
      <c r="G60" s="26">
        <v>3439</v>
      </c>
      <c r="H60" s="26">
        <v>1079</v>
      </c>
      <c r="I60" s="26">
        <v>12641</v>
      </c>
      <c r="J60" s="26">
        <v>3702</v>
      </c>
      <c r="K60" s="26">
        <v>1101</v>
      </c>
      <c r="L60" s="26">
        <v>12367</v>
      </c>
      <c r="M60" s="26">
        <v>3939</v>
      </c>
      <c r="N60" s="26">
        <v>1103</v>
      </c>
      <c r="O60" s="26">
        <v>12384</v>
      </c>
      <c r="P60" s="26">
        <v>4052</v>
      </c>
      <c r="Q60" s="26">
        <v>1133</v>
      </c>
      <c r="R60" s="1">
        <v>12260</v>
      </c>
      <c r="S60" s="1">
        <v>4103</v>
      </c>
      <c r="T60" s="1">
        <v>1170</v>
      </c>
      <c r="U60" s="1">
        <v>11929</v>
      </c>
      <c r="V60" s="1">
        <v>4380</v>
      </c>
      <c r="W60" s="1">
        <v>1546</v>
      </c>
    </row>
    <row r="61" spans="1:23" x14ac:dyDescent="0.2">
      <c r="A61" s="3">
        <v>492</v>
      </c>
      <c r="B61" t="s">
        <v>61</v>
      </c>
      <c r="C61" s="1">
        <v>6679</v>
      </c>
      <c r="D61" s="1">
        <v>1626</v>
      </c>
      <c r="E61" s="1">
        <v>544</v>
      </c>
      <c r="F61" s="26">
        <v>6276</v>
      </c>
      <c r="G61" s="26">
        <v>1872</v>
      </c>
      <c r="H61" s="26">
        <v>554</v>
      </c>
      <c r="I61" s="26">
        <v>6178</v>
      </c>
      <c r="J61" s="26">
        <v>1965</v>
      </c>
      <c r="K61" s="26">
        <v>570</v>
      </c>
      <c r="L61" s="26">
        <v>5960</v>
      </c>
      <c r="M61" s="26">
        <v>1974</v>
      </c>
      <c r="N61" s="26">
        <v>591</v>
      </c>
      <c r="O61" s="26">
        <v>6008</v>
      </c>
      <c r="P61" s="26">
        <v>2016</v>
      </c>
      <c r="Q61" s="26">
        <v>613</v>
      </c>
      <c r="R61" s="1">
        <v>5960</v>
      </c>
      <c r="S61" s="1">
        <v>2041</v>
      </c>
      <c r="T61" s="1">
        <v>646</v>
      </c>
      <c r="U61" s="1">
        <v>5898</v>
      </c>
      <c r="V61" s="1">
        <v>2154</v>
      </c>
      <c r="W61" s="1">
        <v>793</v>
      </c>
    </row>
    <row r="62" spans="1:23" x14ac:dyDescent="0.2">
      <c r="A62" s="3">
        <v>510</v>
      </c>
      <c r="B62" t="s">
        <v>66</v>
      </c>
      <c r="C62" s="1">
        <v>56346</v>
      </c>
      <c r="D62" s="1">
        <v>8646</v>
      </c>
      <c r="E62" s="1">
        <v>2406</v>
      </c>
      <c r="F62" s="26">
        <v>55888</v>
      </c>
      <c r="G62" s="26">
        <v>10134</v>
      </c>
      <c r="H62" s="26">
        <v>2688</v>
      </c>
      <c r="I62" s="26">
        <v>55963</v>
      </c>
      <c r="J62" s="26">
        <v>10886</v>
      </c>
      <c r="K62" s="26">
        <v>3000</v>
      </c>
      <c r="L62" s="26">
        <v>55376</v>
      </c>
      <c r="M62" s="26">
        <v>11524</v>
      </c>
      <c r="N62" s="26">
        <v>3282</v>
      </c>
      <c r="O62" s="26">
        <v>55353</v>
      </c>
      <c r="P62" s="26">
        <v>11855</v>
      </c>
      <c r="Q62" s="26">
        <v>3492</v>
      </c>
      <c r="R62" s="1">
        <v>55438</v>
      </c>
      <c r="S62" s="1">
        <v>12114</v>
      </c>
      <c r="T62" s="1">
        <v>3674</v>
      </c>
      <c r="U62" s="1">
        <v>54058</v>
      </c>
      <c r="V62" s="1">
        <v>13136</v>
      </c>
      <c r="W62" s="1">
        <v>4551</v>
      </c>
    </row>
    <row r="63" spans="1:23" x14ac:dyDescent="0.2">
      <c r="A63" s="3">
        <v>530</v>
      </c>
      <c r="B63" t="s">
        <v>62</v>
      </c>
      <c r="C63" s="1">
        <v>26160</v>
      </c>
      <c r="D63" s="1">
        <v>3804</v>
      </c>
      <c r="E63" s="1">
        <v>1179</v>
      </c>
      <c r="F63" s="26">
        <v>26285</v>
      </c>
      <c r="G63" s="26">
        <v>4512</v>
      </c>
      <c r="H63" s="26">
        <v>1263</v>
      </c>
      <c r="I63" s="26">
        <v>26482</v>
      </c>
      <c r="J63" s="26">
        <v>4855</v>
      </c>
      <c r="K63" s="26">
        <v>1376</v>
      </c>
      <c r="L63" s="26">
        <v>26551</v>
      </c>
      <c r="M63" s="26">
        <v>5081</v>
      </c>
      <c r="N63" s="26">
        <v>1443</v>
      </c>
      <c r="O63" s="26">
        <v>27021</v>
      </c>
      <c r="P63" s="26">
        <v>5233</v>
      </c>
      <c r="Q63" s="26">
        <v>1535</v>
      </c>
      <c r="R63" s="1">
        <v>27119</v>
      </c>
      <c r="S63" s="1">
        <v>5325</v>
      </c>
      <c r="T63" s="1">
        <v>1602</v>
      </c>
      <c r="U63" s="1">
        <v>27156</v>
      </c>
      <c r="V63" s="1">
        <v>5882</v>
      </c>
      <c r="W63" s="1">
        <v>2097</v>
      </c>
    </row>
    <row r="64" spans="1:23" x14ac:dyDescent="0.2">
      <c r="A64" s="3">
        <v>540</v>
      </c>
      <c r="B64" t="s">
        <v>68</v>
      </c>
      <c r="C64" s="1">
        <v>76439</v>
      </c>
      <c r="D64" s="1">
        <v>12880</v>
      </c>
      <c r="E64" s="1">
        <v>3491</v>
      </c>
      <c r="F64" s="26">
        <v>74937</v>
      </c>
      <c r="G64" s="26">
        <v>14993</v>
      </c>
      <c r="H64" s="26">
        <v>3973</v>
      </c>
      <c r="I64" s="26">
        <v>74650</v>
      </c>
      <c r="J64" s="26">
        <v>15904</v>
      </c>
      <c r="K64" s="26">
        <v>4410</v>
      </c>
      <c r="L64" s="26">
        <v>73831</v>
      </c>
      <c r="M64" s="26">
        <v>16542</v>
      </c>
      <c r="N64" s="26">
        <v>5050</v>
      </c>
      <c r="O64" s="26">
        <v>74380</v>
      </c>
      <c r="P64" s="26">
        <v>16883</v>
      </c>
      <c r="Q64" s="26">
        <v>5452</v>
      </c>
      <c r="R64" s="1">
        <v>74233</v>
      </c>
      <c r="S64" s="1">
        <v>17042</v>
      </c>
      <c r="T64" s="1">
        <v>5669</v>
      </c>
      <c r="U64" s="1">
        <v>72806</v>
      </c>
      <c r="V64" s="1">
        <v>18160</v>
      </c>
      <c r="W64" s="1">
        <v>6739</v>
      </c>
    </row>
    <row r="65" spans="1:23" x14ac:dyDescent="0.2">
      <c r="A65" s="3">
        <v>550</v>
      </c>
      <c r="B65" t="s">
        <v>69</v>
      </c>
      <c r="C65" s="1">
        <v>39710</v>
      </c>
      <c r="D65" s="1">
        <v>6509</v>
      </c>
      <c r="E65" s="1">
        <v>2087</v>
      </c>
      <c r="F65" s="26">
        <v>38010</v>
      </c>
      <c r="G65" s="26">
        <v>7445</v>
      </c>
      <c r="H65" s="26">
        <v>2130</v>
      </c>
      <c r="I65" s="26">
        <v>37777</v>
      </c>
      <c r="J65" s="26">
        <v>7892</v>
      </c>
      <c r="K65" s="26">
        <v>2215</v>
      </c>
      <c r="L65" s="26">
        <v>37050</v>
      </c>
      <c r="M65" s="26">
        <v>8308</v>
      </c>
      <c r="N65" s="26">
        <v>2341</v>
      </c>
      <c r="O65" s="26">
        <v>36878</v>
      </c>
      <c r="P65" s="26">
        <v>8618</v>
      </c>
      <c r="Q65" s="26">
        <v>2450</v>
      </c>
      <c r="R65" s="1">
        <v>36651</v>
      </c>
      <c r="S65" s="1">
        <v>8822</v>
      </c>
      <c r="T65" s="1">
        <v>2522</v>
      </c>
      <c r="U65" s="1">
        <v>35508</v>
      </c>
      <c r="V65" s="1">
        <v>9936</v>
      </c>
      <c r="W65" s="1">
        <v>3266</v>
      </c>
    </row>
    <row r="66" spans="1:23" x14ac:dyDescent="0.2">
      <c r="A66" s="3">
        <v>561</v>
      </c>
      <c r="B66" t="s">
        <v>63</v>
      </c>
      <c r="C66" s="1">
        <v>115114</v>
      </c>
      <c r="D66" s="1">
        <v>15644</v>
      </c>
      <c r="E66" s="1">
        <v>4310</v>
      </c>
      <c r="F66" s="26">
        <v>115446</v>
      </c>
      <c r="G66" s="26">
        <v>18692</v>
      </c>
      <c r="H66" s="26">
        <v>4678</v>
      </c>
      <c r="I66" s="26">
        <v>116032</v>
      </c>
      <c r="J66" s="26">
        <v>20315</v>
      </c>
      <c r="K66" s="26">
        <v>5195</v>
      </c>
      <c r="L66" s="26">
        <v>115579</v>
      </c>
      <c r="M66" s="26">
        <v>21711</v>
      </c>
      <c r="N66" s="26">
        <v>5712</v>
      </c>
      <c r="O66" s="26">
        <v>115758</v>
      </c>
      <c r="P66" s="26">
        <v>22561</v>
      </c>
      <c r="Q66" s="26">
        <v>6233</v>
      </c>
      <c r="R66" s="1">
        <v>115423</v>
      </c>
      <c r="S66" s="1">
        <v>22928</v>
      </c>
      <c r="T66" s="1">
        <v>6502</v>
      </c>
      <c r="U66" s="1">
        <v>114727</v>
      </c>
      <c r="V66" s="1">
        <v>25443</v>
      </c>
      <c r="W66" s="1">
        <v>8689</v>
      </c>
    </row>
    <row r="67" spans="1:23" x14ac:dyDescent="0.2">
      <c r="A67" s="3">
        <v>563</v>
      </c>
      <c r="B67" t="s">
        <v>64</v>
      </c>
      <c r="C67" s="1">
        <v>3219</v>
      </c>
      <c r="D67" s="1">
        <v>585</v>
      </c>
      <c r="E67" s="1">
        <v>164</v>
      </c>
      <c r="F67" s="26">
        <v>3263</v>
      </c>
      <c r="G67" s="26">
        <v>844</v>
      </c>
      <c r="H67" s="26">
        <v>181</v>
      </c>
      <c r="I67" s="26">
        <v>3401</v>
      </c>
      <c r="J67" s="26">
        <v>968</v>
      </c>
      <c r="K67" s="26">
        <v>202</v>
      </c>
      <c r="L67" s="26">
        <v>3456</v>
      </c>
      <c r="M67" s="26">
        <v>1091</v>
      </c>
      <c r="N67" s="26">
        <v>226</v>
      </c>
      <c r="O67" s="26">
        <v>3426</v>
      </c>
      <c r="P67" s="26">
        <v>1151</v>
      </c>
      <c r="Q67" s="26">
        <v>260</v>
      </c>
      <c r="R67" s="1">
        <v>3357</v>
      </c>
      <c r="S67" s="1">
        <v>1167</v>
      </c>
      <c r="T67" s="1">
        <v>262</v>
      </c>
      <c r="U67" s="1">
        <v>3140</v>
      </c>
      <c r="V67" s="1">
        <v>1240</v>
      </c>
      <c r="W67" s="1">
        <v>444</v>
      </c>
    </row>
    <row r="68" spans="1:23" x14ac:dyDescent="0.2">
      <c r="A68" s="3">
        <v>573</v>
      </c>
      <c r="B68" t="s">
        <v>70</v>
      </c>
      <c r="C68" s="1">
        <v>50378</v>
      </c>
      <c r="D68" s="1">
        <v>7690</v>
      </c>
      <c r="E68" s="1">
        <v>2299</v>
      </c>
      <c r="F68" s="26">
        <v>50122</v>
      </c>
      <c r="G68" s="26">
        <v>8902</v>
      </c>
      <c r="H68" s="26">
        <v>2568</v>
      </c>
      <c r="I68" s="26">
        <v>50301</v>
      </c>
      <c r="J68" s="26">
        <v>9578</v>
      </c>
      <c r="K68" s="26">
        <v>2795</v>
      </c>
      <c r="L68" s="26">
        <v>49628</v>
      </c>
      <c r="M68" s="26">
        <v>10220</v>
      </c>
      <c r="N68" s="26">
        <v>3009</v>
      </c>
      <c r="O68" s="26">
        <v>49995</v>
      </c>
      <c r="P68" s="26">
        <v>10603</v>
      </c>
      <c r="Q68" s="26">
        <v>3159</v>
      </c>
      <c r="R68" s="1">
        <v>49798</v>
      </c>
      <c r="S68" s="1">
        <v>10794</v>
      </c>
      <c r="T68" s="1">
        <v>3236</v>
      </c>
      <c r="U68" s="1">
        <v>48940</v>
      </c>
      <c r="V68" s="1">
        <v>11676</v>
      </c>
      <c r="W68" s="1">
        <v>3989</v>
      </c>
    </row>
    <row r="69" spans="1:23" x14ac:dyDescent="0.2">
      <c r="A69" s="3">
        <v>575</v>
      </c>
      <c r="B69" t="s">
        <v>71</v>
      </c>
      <c r="C69" s="1">
        <v>42768</v>
      </c>
      <c r="D69" s="1">
        <v>6341</v>
      </c>
      <c r="E69" s="1">
        <v>1837</v>
      </c>
      <c r="F69" s="26">
        <v>42601</v>
      </c>
      <c r="G69" s="26">
        <v>7363</v>
      </c>
      <c r="H69" s="26">
        <v>2066</v>
      </c>
      <c r="I69" s="26">
        <v>42844</v>
      </c>
      <c r="J69" s="26">
        <v>7764</v>
      </c>
      <c r="K69" s="26">
        <v>2277</v>
      </c>
      <c r="L69" s="26">
        <v>42790</v>
      </c>
      <c r="M69" s="26">
        <v>8202</v>
      </c>
      <c r="N69" s="26">
        <v>2471</v>
      </c>
      <c r="O69" s="26">
        <v>42924</v>
      </c>
      <c r="P69" s="26">
        <v>8409</v>
      </c>
      <c r="Q69" s="26">
        <v>2587</v>
      </c>
      <c r="R69" s="1">
        <v>42800</v>
      </c>
      <c r="S69" s="1">
        <v>8445</v>
      </c>
      <c r="T69" s="1">
        <v>2638</v>
      </c>
      <c r="U69" s="1">
        <v>42241</v>
      </c>
      <c r="V69" s="1">
        <v>9100</v>
      </c>
      <c r="W69" s="1">
        <v>3170</v>
      </c>
    </row>
    <row r="70" spans="1:23" x14ac:dyDescent="0.2">
      <c r="A70" s="3">
        <v>580</v>
      </c>
      <c r="B70" t="s">
        <v>73</v>
      </c>
      <c r="C70" s="1">
        <v>59978</v>
      </c>
      <c r="D70" s="1">
        <v>9123</v>
      </c>
      <c r="E70" s="1">
        <v>2558</v>
      </c>
      <c r="F70" s="26">
        <v>58904</v>
      </c>
      <c r="G70" s="26">
        <v>10860</v>
      </c>
      <c r="H70" s="26">
        <v>2783</v>
      </c>
      <c r="I70" s="26">
        <v>59089</v>
      </c>
      <c r="J70" s="26">
        <v>11699</v>
      </c>
      <c r="K70" s="26">
        <v>2997</v>
      </c>
      <c r="L70" s="26">
        <v>58526</v>
      </c>
      <c r="M70" s="26">
        <v>12541</v>
      </c>
      <c r="N70" s="26">
        <v>3365</v>
      </c>
      <c r="O70" s="26">
        <v>59002</v>
      </c>
      <c r="P70" s="26">
        <v>13027</v>
      </c>
      <c r="Q70" s="26">
        <v>3692</v>
      </c>
      <c r="R70" s="1">
        <v>58657</v>
      </c>
      <c r="S70" s="1">
        <v>13258</v>
      </c>
      <c r="T70" s="1">
        <v>3828</v>
      </c>
      <c r="U70" s="1">
        <v>57428</v>
      </c>
      <c r="V70" s="1">
        <v>14295</v>
      </c>
      <c r="W70" s="1">
        <v>4983</v>
      </c>
    </row>
    <row r="71" spans="1:23" x14ac:dyDescent="0.2">
      <c r="A71" s="3">
        <v>607</v>
      </c>
      <c r="B71" t="s">
        <v>65</v>
      </c>
      <c r="C71" s="1">
        <v>49849</v>
      </c>
      <c r="D71" s="1">
        <v>7219</v>
      </c>
      <c r="E71" s="1">
        <v>2070</v>
      </c>
      <c r="F71" s="26">
        <v>50429</v>
      </c>
      <c r="G71" s="26">
        <v>8677</v>
      </c>
      <c r="H71" s="26">
        <v>2218</v>
      </c>
      <c r="I71" s="26">
        <v>51326</v>
      </c>
      <c r="J71" s="26">
        <v>9353</v>
      </c>
      <c r="K71" s="26">
        <v>2398</v>
      </c>
      <c r="L71" s="26">
        <v>51275</v>
      </c>
      <c r="M71" s="26">
        <v>9796</v>
      </c>
      <c r="N71" s="26">
        <v>2676</v>
      </c>
      <c r="O71" s="26">
        <v>52173</v>
      </c>
      <c r="P71" s="26">
        <v>10106</v>
      </c>
      <c r="Q71" s="26">
        <v>2908</v>
      </c>
      <c r="R71" s="1">
        <v>52485</v>
      </c>
      <c r="S71" s="1">
        <v>10292</v>
      </c>
      <c r="T71" s="1">
        <v>3101</v>
      </c>
      <c r="U71" s="1">
        <v>53063</v>
      </c>
      <c r="V71" s="1">
        <v>11489</v>
      </c>
      <c r="W71" s="1">
        <v>4116</v>
      </c>
    </row>
    <row r="72" spans="1:23" x14ac:dyDescent="0.2">
      <c r="A72" s="3">
        <v>615</v>
      </c>
      <c r="B72" t="s">
        <v>76</v>
      </c>
      <c r="C72" s="1">
        <v>81957</v>
      </c>
      <c r="D72" s="1">
        <v>10494</v>
      </c>
      <c r="E72" s="1">
        <v>3127</v>
      </c>
      <c r="F72" s="26">
        <v>86361</v>
      </c>
      <c r="G72" s="26">
        <v>12859</v>
      </c>
      <c r="H72" s="26">
        <v>3322</v>
      </c>
      <c r="I72" s="26">
        <v>89598</v>
      </c>
      <c r="J72" s="26">
        <v>14063</v>
      </c>
      <c r="K72" s="26">
        <v>3615</v>
      </c>
      <c r="L72" s="26">
        <v>92229</v>
      </c>
      <c r="M72" s="26">
        <v>15339</v>
      </c>
      <c r="N72" s="26">
        <v>4034</v>
      </c>
      <c r="O72" s="26">
        <v>96480</v>
      </c>
      <c r="P72" s="26">
        <v>16121</v>
      </c>
      <c r="Q72" s="26">
        <v>4318</v>
      </c>
      <c r="R72" s="1">
        <v>97392</v>
      </c>
      <c r="S72" s="1">
        <v>16417</v>
      </c>
      <c r="T72" s="1">
        <v>4575</v>
      </c>
      <c r="U72" s="1">
        <v>105102</v>
      </c>
      <c r="V72" s="1">
        <v>18670</v>
      </c>
      <c r="W72" s="1">
        <v>6484</v>
      </c>
    </row>
    <row r="73" spans="1:23" x14ac:dyDescent="0.2">
      <c r="A73" s="3">
        <v>621</v>
      </c>
      <c r="B73" t="s">
        <v>67</v>
      </c>
      <c r="C73" s="1">
        <v>89071</v>
      </c>
      <c r="D73" s="1">
        <v>11856</v>
      </c>
      <c r="E73" s="1">
        <v>3393</v>
      </c>
      <c r="F73" s="26">
        <v>90794</v>
      </c>
      <c r="G73" s="26">
        <v>14066</v>
      </c>
      <c r="H73" s="26">
        <v>3648</v>
      </c>
      <c r="I73" s="26">
        <v>92515</v>
      </c>
      <c r="J73" s="26">
        <v>15141</v>
      </c>
      <c r="K73" s="26">
        <v>3934</v>
      </c>
      <c r="L73" s="26">
        <v>93161</v>
      </c>
      <c r="M73" s="26">
        <v>16079</v>
      </c>
      <c r="N73" s="26">
        <v>4367</v>
      </c>
      <c r="O73" s="26">
        <v>94528</v>
      </c>
      <c r="P73" s="26">
        <v>16686</v>
      </c>
      <c r="Q73" s="26">
        <v>4771</v>
      </c>
      <c r="R73" s="1">
        <v>94932</v>
      </c>
      <c r="S73" s="1">
        <v>16916</v>
      </c>
      <c r="T73" s="1">
        <v>4901</v>
      </c>
      <c r="U73" s="1">
        <v>95716</v>
      </c>
      <c r="V73" s="1">
        <v>18663</v>
      </c>
      <c r="W73" s="1">
        <v>6482</v>
      </c>
    </row>
    <row r="74" spans="1:23" x14ac:dyDescent="0.2">
      <c r="A74" s="3">
        <v>630</v>
      </c>
      <c r="B74" t="s">
        <v>72</v>
      </c>
      <c r="C74" s="1">
        <v>106383</v>
      </c>
      <c r="D74" s="1">
        <v>14402</v>
      </c>
      <c r="E74" s="1">
        <v>4162</v>
      </c>
      <c r="F74" s="26">
        <v>110471</v>
      </c>
      <c r="G74" s="26">
        <v>17454</v>
      </c>
      <c r="H74" s="26">
        <v>4567</v>
      </c>
      <c r="I74" s="26">
        <v>114140</v>
      </c>
      <c r="J74" s="26">
        <v>18904</v>
      </c>
      <c r="K74" s="26">
        <v>4951</v>
      </c>
      <c r="L74" s="26">
        <v>116992</v>
      </c>
      <c r="M74" s="26">
        <v>20160</v>
      </c>
      <c r="N74" s="26">
        <v>5458</v>
      </c>
      <c r="O74" s="26">
        <v>120949</v>
      </c>
      <c r="P74" s="26">
        <v>20856</v>
      </c>
      <c r="Q74" s="26">
        <v>5920</v>
      </c>
      <c r="R74" s="1">
        <v>121696</v>
      </c>
      <c r="S74" s="1">
        <v>21272</v>
      </c>
      <c r="T74" s="1">
        <v>6191</v>
      </c>
      <c r="U74" s="1">
        <v>126820</v>
      </c>
      <c r="V74" s="1">
        <v>23606</v>
      </c>
      <c r="W74" s="1">
        <v>8289</v>
      </c>
    </row>
    <row r="75" spans="1:23" x14ac:dyDescent="0.2">
      <c r="A75" s="3">
        <v>657</v>
      </c>
      <c r="B75" t="s">
        <v>85</v>
      </c>
      <c r="C75" s="1">
        <v>85548</v>
      </c>
      <c r="D75" s="1">
        <v>11145</v>
      </c>
      <c r="E75" s="1">
        <v>3180</v>
      </c>
      <c r="F75" s="26">
        <v>86864</v>
      </c>
      <c r="G75" s="26">
        <v>13482</v>
      </c>
      <c r="H75" s="26">
        <v>3517</v>
      </c>
      <c r="I75" s="26">
        <v>88733</v>
      </c>
      <c r="J75" s="26">
        <v>14784</v>
      </c>
      <c r="K75" s="26">
        <v>3875</v>
      </c>
      <c r="L75" s="26">
        <v>89238</v>
      </c>
      <c r="M75" s="26">
        <v>15877</v>
      </c>
      <c r="N75" s="26">
        <v>4386</v>
      </c>
      <c r="O75" s="26">
        <v>89952</v>
      </c>
      <c r="P75" s="26">
        <v>16485</v>
      </c>
      <c r="Q75" s="26">
        <v>4769</v>
      </c>
      <c r="R75" s="1">
        <v>89848</v>
      </c>
      <c r="S75" s="1">
        <v>16741</v>
      </c>
      <c r="T75" s="1">
        <v>4998</v>
      </c>
      <c r="U75" s="1">
        <v>89557</v>
      </c>
      <c r="V75" s="1">
        <v>18529</v>
      </c>
      <c r="W75" s="1">
        <v>6613</v>
      </c>
    </row>
    <row r="76" spans="1:23" x14ac:dyDescent="0.2">
      <c r="A76" s="3">
        <v>661</v>
      </c>
      <c r="B76" t="s">
        <v>86</v>
      </c>
      <c r="C76" s="1">
        <v>57056</v>
      </c>
      <c r="D76" s="1">
        <v>7868</v>
      </c>
      <c r="E76" s="1">
        <v>2264</v>
      </c>
      <c r="F76" s="26">
        <v>57494</v>
      </c>
      <c r="G76" s="26">
        <v>9423</v>
      </c>
      <c r="H76" s="26">
        <v>2518</v>
      </c>
      <c r="I76" s="26">
        <v>58418</v>
      </c>
      <c r="J76" s="26">
        <v>10197</v>
      </c>
      <c r="K76" s="26">
        <v>2742</v>
      </c>
      <c r="L76" s="26">
        <v>58662</v>
      </c>
      <c r="M76" s="26">
        <v>10944</v>
      </c>
      <c r="N76" s="26">
        <v>3039</v>
      </c>
      <c r="O76" s="26">
        <v>58978</v>
      </c>
      <c r="P76" s="26">
        <v>11339</v>
      </c>
      <c r="Q76" s="26">
        <v>3197</v>
      </c>
      <c r="R76" s="1">
        <v>59016</v>
      </c>
      <c r="S76" s="1">
        <v>11604</v>
      </c>
      <c r="T76" s="1">
        <v>3373</v>
      </c>
      <c r="U76" s="1">
        <v>58460</v>
      </c>
      <c r="V76" s="1">
        <v>12649</v>
      </c>
      <c r="W76" s="1">
        <v>4425</v>
      </c>
    </row>
    <row r="77" spans="1:23" x14ac:dyDescent="0.2">
      <c r="A77" s="3">
        <v>665</v>
      </c>
      <c r="B77" t="s">
        <v>88</v>
      </c>
      <c r="C77" s="1">
        <v>21790</v>
      </c>
      <c r="D77" s="1">
        <v>3628</v>
      </c>
      <c r="E77" s="1">
        <v>1050</v>
      </c>
      <c r="F77" s="26">
        <v>20657</v>
      </c>
      <c r="G77" s="26">
        <v>4177</v>
      </c>
      <c r="H77" s="26">
        <v>1103</v>
      </c>
      <c r="I77" s="26">
        <v>20133</v>
      </c>
      <c r="J77" s="26">
        <v>4443</v>
      </c>
      <c r="K77" s="26">
        <v>1185</v>
      </c>
      <c r="L77" s="26">
        <v>19607</v>
      </c>
      <c r="M77" s="26">
        <v>4699</v>
      </c>
      <c r="N77" s="26">
        <v>1312</v>
      </c>
      <c r="O77" s="26">
        <v>19371</v>
      </c>
      <c r="P77" s="26">
        <v>4813</v>
      </c>
      <c r="Q77" s="26">
        <v>1423</v>
      </c>
      <c r="R77" s="1">
        <v>19110</v>
      </c>
      <c r="S77" s="1">
        <v>4872</v>
      </c>
      <c r="T77" s="1">
        <v>1454</v>
      </c>
      <c r="U77" s="1">
        <v>18154</v>
      </c>
      <c r="V77" s="1">
        <v>5176</v>
      </c>
      <c r="W77" s="1">
        <v>1840</v>
      </c>
    </row>
    <row r="78" spans="1:23" x14ac:dyDescent="0.2">
      <c r="A78" s="3">
        <v>671</v>
      </c>
      <c r="B78" t="s">
        <v>91</v>
      </c>
      <c r="C78" s="1">
        <v>22483</v>
      </c>
      <c r="D78" s="1">
        <v>3379</v>
      </c>
      <c r="E78" s="1">
        <v>952</v>
      </c>
      <c r="F78" s="26">
        <v>21439</v>
      </c>
      <c r="G78" s="26">
        <v>4168</v>
      </c>
      <c r="H78" s="26">
        <v>1048</v>
      </c>
      <c r="I78" s="26">
        <v>21270</v>
      </c>
      <c r="J78" s="26">
        <v>4610</v>
      </c>
      <c r="K78" s="26">
        <v>1147</v>
      </c>
      <c r="L78" s="26">
        <v>20808</v>
      </c>
      <c r="M78" s="26">
        <v>4992</v>
      </c>
      <c r="N78" s="26">
        <v>1291</v>
      </c>
      <c r="O78" s="26">
        <v>20794</v>
      </c>
      <c r="P78" s="26">
        <v>5190</v>
      </c>
      <c r="Q78" s="26">
        <v>1416</v>
      </c>
      <c r="R78" s="1">
        <v>20594</v>
      </c>
      <c r="S78" s="1">
        <v>5271</v>
      </c>
      <c r="T78" s="1">
        <v>1500</v>
      </c>
      <c r="U78" s="1">
        <v>19607</v>
      </c>
      <c r="V78" s="1">
        <v>5614</v>
      </c>
      <c r="W78" s="1">
        <v>2027</v>
      </c>
    </row>
    <row r="79" spans="1:23" x14ac:dyDescent="0.2">
      <c r="A79" s="3">
        <v>706</v>
      </c>
      <c r="B79" t="s">
        <v>83</v>
      </c>
      <c r="C79" s="1">
        <v>41392</v>
      </c>
      <c r="D79" s="1">
        <v>6501</v>
      </c>
      <c r="E79" s="1">
        <v>1792</v>
      </c>
      <c r="F79" s="26">
        <v>41652</v>
      </c>
      <c r="G79" s="26">
        <v>8233</v>
      </c>
      <c r="H79" s="26">
        <v>1910</v>
      </c>
      <c r="I79" s="26">
        <v>42468</v>
      </c>
      <c r="J79" s="26">
        <v>9105</v>
      </c>
      <c r="K79" s="26">
        <v>2138</v>
      </c>
      <c r="L79" s="26">
        <v>43168</v>
      </c>
      <c r="M79" s="26">
        <v>9897</v>
      </c>
      <c r="N79" s="26">
        <v>2453</v>
      </c>
      <c r="O79" s="26">
        <v>44207</v>
      </c>
      <c r="P79" s="26">
        <v>10364</v>
      </c>
      <c r="Q79" s="26">
        <v>2762</v>
      </c>
      <c r="R79" s="1">
        <v>44076</v>
      </c>
      <c r="S79" s="1">
        <v>10592</v>
      </c>
      <c r="T79" s="1">
        <v>2930</v>
      </c>
      <c r="U79" s="1">
        <v>45006</v>
      </c>
      <c r="V79" s="1">
        <v>11552</v>
      </c>
      <c r="W79" s="1">
        <v>4025</v>
      </c>
    </row>
    <row r="80" spans="1:23" x14ac:dyDescent="0.2">
      <c r="A80" s="3">
        <v>707</v>
      </c>
      <c r="B80" t="s">
        <v>77</v>
      </c>
      <c r="C80" s="1">
        <v>38148</v>
      </c>
      <c r="D80" s="1">
        <v>6296</v>
      </c>
      <c r="E80" s="1">
        <v>1922</v>
      </c>
      <c r="F80" s="26">
        <v>37898</v>
      </c>
      <c r="G80" s="26">
        <v>7323</v>
      </c>
      <c r="H80" s="26">
        <v>2086</v>
      </c>
      <c r="I80" s="26">
        <v>38197</v>
      </c>
      <c r="J80" s="26">
        <v>7906</v>
      </c>
      <c r="K80" s="26">
        <v>2161</v>
      </c>
      <c r="L80" s="26">
        <v>36943</v>
      </c>
      <c r="M80" s="26">
        <v>8311</v>
      </c>
      <c r="N80" s="26">
        <v>2259</v>
      </c>
      <c r="O80" s="26">
        <v>36978</v>
      </c>
      <c r="P80" s="26">
        <v>8726</v>
      </c>
      <c r="Q80" s="26">
        <v>2381</v>
      </c>
      <c r="R80" s="1">
        <v>36773</v>
      </c>
      <c r="S80" s="1">
        <v>8870</v>
      </c>
      <c r="T80" s="1">
        <v>2502</v>
      </c>
      <c r="U80" s="1">
        <v>36407</v>
      </c>
      <c r="V80" s="1">
        <v>9795</v>
      </c>
      <c r="W80" s="1">
        <v>3316</v>
      </c>
    </row>
    <row r="81" spans="1:23" x14ac:dyDescent="0.2">
      <c r="A81" s="3">
        <v>710</v>
      </c>
      <c r="B81" t="s">
        <v>74</v>
      </c>
      <c r="C81" s="1">
        <v>46529</v>
      </c>
      <c r="D81" s="1">
        <v>5508</v>
      </c>
      <c r="E81" s="1">
        <v>1498</v>
      </c>
      <c r="F81" s="26">
        <v>47523</v>
      </c>
      <c r="G81" s="26">
        <v>7037</v>
      </c>
      <c r="H81" s="26">
        <v>1661</v>
      </c>
      <c r="I81" s="26">
        <v>48271</v>
      </c>
      <c r="J81" s="26">
        <v>7782</v>
      </c>
      <c r="K81" s="26">
        <v>1874</v>
      </c>
      <c r="L81" s="26">
        <v>48381</v>
      </c>
      <c r="M81" s="26">
        <v>8339</v>
      </c>
      <c r="N81" s="26">
        <v>2083</v>
      </c>
      <c r="O81" s="26">
        <v>49408</v>
      </c>
      <c r="P81" s="26">
        <v>8643</v>
      </c>
      <c r="Q81" s="26">
        <v>2370</v>
      </c>
      <c r="R81" s="1">
        <v>49377</v>
      </c>
      <c r="S81" s="1">
        <v>8740</v>
      </c>
      <c r="T81" s="1">
        <v>2501</v>
      </c>
      <c r="U81" s="1">
        <v>49996</v>
      </c>
      <c r="V81" s="1">
        <v>9397</v>
      </c>
      <c r="W81" s="1">
        <v>3419</v>
      </c>
    </row>
    <row r="82" spans="1:23" x14ac:dyDescent="0.2">
      <c r="A82" s="3">
        <v>727</v>
      </c>
      <c r="B82" t="s">
        <v>78</v>
      </c>
      <c r="C82" s="1">
        <v>21721</v>
      </c>
      <c r="D82" s="1">
        <v>3195</v>
      </c>
      <c r="E82" s="1">
        <v>877</v>
      </c>
      <c r="F82" s="26">
        <v>21928</v>
      </c>
      <c r="G82" s="26">
        <v>3980</v>
      </c>
      <c r="H82" s="26">
        <v>1006</v>
      </c>
      <c r="I82" s="26">
        <v>22626</v>
      </c>
      <c r="J82" s="26">
        <v>4444</v>
      </c>
      <c r="K82" s="26">
        <v>1155</v>
      </c>
      <c r="L82" s="26">
        <v>22979</v>
      </c>
      <c r="M82" s="26">
        <v>4906</v>
      </c>
      <c r="N82" s="26">
        <v>1322</v>
      </c>
      <c r="O82" s="26">
        <v>23626</v>
      </c>
      <c r="P82" s="26">
        <v>5168</v>
      </c>
      <c r="Q82" s="26">
        <v>1426</v>
      </c>
      <c r="R82" s="1">
        <v>23896</v>
      </c>
      <c r="S82" s="1">
        <v>5310</v>
      </c>
      <c r="T82" s="1">
        <v>1498</v>
      </c>
      <c r="U82" s="1">
        <v>24886</v>
      </c>
      <c r="V82" s="1">
        <v>6049</v>
      </c>
      <c r="W82" s="1">
        <v>2072</v>
      </c>
    </row>
    <row r="83" spans="1:23" x14ac:dyDescent="0.2">
      <c r="A83" s="3">
        <v>730</v>
      </c>
      <c r="B83" t="s">
        <v>79</v>
      </c>
      <c r="C83" s="1">
        <v>94750</v>
      </c>
      <c r="D83" s="1">
        <v>13616</v>
      </c>
      <c r="E83" s="1">
        <v>4090</v>
      </c>
      <c r="F83" s="26">
        <v>96800</v>
      </c>
      <c r="G83" s="26">
        <v>16209</v>
      </c>
      <c r="H83" s="26">
        <v>4214</v>
      </c>
      <c r="I83" s="26">
        <v>98265</v>
      </c>
      <c r="J83" s="26">
        <v>17381</v>
      </c>
      <c r="K83" s="26">
        <v>4507</v>
      </c>
      <c r="L83" s="26">
        <v>98190</v>
      </c>
      <c r="M83" s="26">
        <v>18338</v>
      </c>
      <c r="N83" s="26">
        <v>4971</v>
      </c>
      <c r="O83" s="26">
        <v>99931</v>
      </c>
      <c r="P83" s="26">
        <v>18840</v>
      </c>
      <c r="Q83" s="26">
        <v>5354</v>
      </c>
      <c r="R83" s="1">
        <v>99974</v>
      </c>
      <c r="S83" s="1">
        <v>19098</v>
      </c>
      <c r="T83" s="1">
        <v>5629</v>
      </c>
      <c r="U83" s="1">
        <v>102958</v>
      </c>
      <c r="V83" s="1">
        <v>21085</v>
      </c>
      <c r="W83" s="1">
        <v>7572</v>
      </c>
    </row>
    <row r="84" spans="1:23" x14ac:dyDescent="0.2">
      <c r="A84" s="3">
        <v>740</v>
      </c>
      <c r="B84" t="s">
        <v>81</v>
      </c>
      <c r="C84" s="1">
        <v>88481</v>
      </c>
      <c r="D84" s="1">
        <v>11424</v>
      </c>
      <c r="E84" s="1">
        <v>3313</v>
      </c>
      <c r="F84" s="26">
        <v>90016</v>
      </c>
      <c r="G84" s="26">
        <v>14048</v>
      </c>
      <c r="H84" s="26">
        <v>3616</v>
      </c>
      <c r="I84" s="26">
        <v>92024</v>
      </c>
      <c r="J84" s="26">
        <v>15483</v>
      </c>
      <c r="K84" s="26">
        <v>3833</v>
      </c>
      <c r="L84" s="26">
        <v>95488</v>
      </c>
      <c r="M84" s="26">
        <v>16925</v>
      </c>
      <c r="N84" s="26">
        <v>4336</v>
      </c>
      <c r="O84" s="26">
        <v>99400</v>
      </c>
      <c r="P84" s="26">
        <v>17681</v>
      </c>
      <c r="Q84" s="26">
        <v>4622</v>
      </c>
      <c r="R84" s="1">
        <v>100747</v>
      </c>
      <c r="S84" s="1">
        <v>18195</v>
      </c>
      <c r="T84" s="1">
        <v>4880</v>
      </c>
      <c r="U84" s="1">
        <v>108641</v>
      </c>
      <c r="V84" s="1">
        <v>20519</v>
      </c>
      <c r="W84" s="1">
        <v>6953</v>
      </c>
    </row>
    <row r="85" spans="1:23" x14ac:dyDescent="0.2">
      <c r="A85" s="3">
        <v>741</v>
      </c>
      <c r="B85" t="s">
        <v>80</v>
      </c>
      <c r="C85" s="1">
        <v>4010</v>
      </c>
      <c r="D85" s="1">
        <v>895</v>
      </c>
      <c r="E85" s="1">
        <v>313</v>
      </c>
      <c r="F85" s="26">
        <v>3733</v>
      </c>
      <c r="G85" s="26">
        <v>1029</v>
      </c>
      <c r="H85" s="26">
        <v>310</v>
      </c>
      <c r="I85" s="26">
        <v>3720</v>
      </c>
      <c r="J85" s="26">
        <v>1120</v>
      </c>
      <c r="K85" s="26">
        <v>329</v>
      </c>
      <c r="L85" s="26">
        <v>3682</v>
      </c>
      <c r="M85" s="26">
        <v>1141</v>
      </c>
      <c r="N85" s="26">
        <v>320</v>
      </c>
      <c r="O85" s="26">
        <v>3775</v>
      </c>
      <c r="P85" s="26">
        <v>1183</v>
      </c>
      <c r="Q85" s="26">
        <v>332</v>
      </c>
      <c r="R85" s="1">
        <v>3694</v>
      </c>
      <c r="S85" s="1">
        <v>1201</v>
      </c>
      <c r="T85" s="1">
        <v>335</v>
      </c>
      <c r="U85" s="1">
        <v>3738</v>
      </c>
      <c r="V85" s="1">
        <v>1316</v>
      </c>
      <c r="W85" s="1">
        <v>443</v>
      </c>
    </row>
    <row r="86" spans="1:23" x14ac:dyDescent="0.2">
      <c r="A86" s="3">
        <v>746</v>
      </c>
      <c r="B86" t="s">
        <v>82</v>
      </c>
      <c r="C86" s="1">
        <v>57303</v>
      </c>
      <c r="D86" s="1">
        <v>6270</v>
      </c>
      <c r="E86" s="1">
        <v>1586</v>
      </c>
      <c r="F86" s="26">
        <v>58782</v>
      </c>
      <c r="G86" s="26">
        <v>8389</v>
      </c>
      <c r="H86" s="26">
        <v>1829</v>
      </c>
      <c r="I86" s="26">
        <v>61158</v>
      </c>
      <c r="J86" s="26">
        <v>9415</v>
      </c>
      <c r="K86" s="26">
        <v>2129</v>
      </c>
      <c r="L86" s="26">
        <v>63390</v>
      </c>
      <c r="M86" s="26">
        <v>10347</v>
      </c>
      <c r="N86" s="26">
        <v>2462</v>
      </c>
      <c r="O86" s="26">
        <v>65138</v>
      </c>
      <c r="P86" s="26">
        <v>10891</v>
      </c>
      <c r="Q86" s="26">
        <v>2746</v>
      </c>
      <c r="R86" s="1">
        <v>65205</v>
      </c>
      <c r="S86" s="1">
        <v>11128</v>
      </c>
      <c r="T86" s="1">
        <v>2915</v>
      </c>
      <c r="U86" s="1">
        <v>67734</v>
      </c>
      <c r="V86" s="1">
        <v>12344</v>
      </c>
      <c r="W86" s="1">
        <v>4363</v>
      </c>
    </row>
    <row r="87" spans="1:23" x14ac:dyDescent="0.2">
      <c r="A87" s="3">
        <v>751</v>
      </c>
      <c r="B87" t="s">
        <v>84</v>
      </c>
      <c r="C87" s="1">
        <v>306650</v>
      </c>
      <c r="D87" s="1">
        <v>33197</v>
      </c>
      <c r="E87" s="1">
        <v>10341</v>
      </c>
      <c r="F87" s="26">
        <v>326246</v>
      </c>
      <c r="G87" s="26">
        <v>39457</v>
      </c>
      <c r="H87" s="26">
        <v>10652</v>
      </c>
      <c r="I87" s="26">
        <v>340421</v>
      </c>
      <c r="J87" s="26">
        <v>42903</v>
      </c>
      <c r="K87" s="26">
        <v>11246</v>
      </c>
      <c r="L87" s="26">
        <v>352751</v>
      </c>
      <c r="M87" s="26">
        <v>46247</v>
      </c>
      <c r="N87" s="26">
        <v>12186</v>
      </c>
      <c r="O87" s="26">
        <v>361544</v>
      </c>
      <c r="P87" s="26">
        <v>48314</v>
      </c>
      <c r="Q87" s="26">
        <v>13051</v>
      </c>
      <c r="R87" s="1">
        <v>367095</v>
      </c>
      <c r="S87" s="1">
        <v>49379</v>
      </c>
      <c r="T87" s="1">
        <v>13677</v>
      </c>
      <c r="U87" s="1">
        <v>383691</v>
      </c>
      <c r="V87" s="1">
        <v>55502</v>
      </c>
      <c r="W87" s="1">
        <v>18357</v>
      </c>
    </row>
    <row r="88" spans="1:23" x14ac:dyDescent="0.2">
      <c r="A88" s="3">
        <v>756</v>
      </c>
      <c r="B88" t="s">
        <v>87</v>
      </c>
      <c r="C88" s="1">
        <v>40312</v>
      </c>
      <c r="D88" s="1">
        <v>5452</v>
      </c>
      <c r="E88" s="1">
        <v>1599</v>
      </c>
      <c r="F88" s="26">
        <v>40598</v>
      </c>
      <c r="G88" s="26">
        <v>6553</v>
      </c>
      <c r="H88" s="26">
        <v>1681</v>
      </c>
      <c r="I88" s="26">
        <v>41191</v>
      </c>
      <c r="J88" s="26">
        <v>7166</v>
      </c>
      <c r="K88" s="26">
        <v>1831</v>
      </c>
      <c r="L88" s="26">
        <v>41473</v>
      </c>
      <c r="M88" s="26">
        <v>7656</v>
      </c>
      <c r="N88" s="26">
        <v>1994</v>
      </c>
      <c r="O88" s="26">
        <v>42540</v>
      </c>
      <c r="P88" s="26">
        <v>7904</v>
      </c>
      <c r="Q88" s="26">
        <v>2179</v>
      </c>
      <c r="R88" s="1">
        <v>42737</v>
      </c>
      <c r="S88" s="1">
        <v>8063</v>
      </c>
      <c r="T88" s="1">
        <v>2298</v>
      </c>
      <c r="U88" s="1">
        <v>43353</v>
      </c>
      <c r="V88" s="1">
        <v>8908</v>
      </c>
      <c r="W88" s="1">
        <v>3104</v>
      </c>
    </row>
    <row r="89" spans="1:23" x14ac:dyDescent="0.2">
      <c r="A89" s="3">
        <v>760</v>
      </c>
      <c r="B89" t="s">
        <v>89</v>
      </c>
      <c r="C89" s="1">
        <v>58439</v>
      </c>
      <c r="D89" s="1">
        <v>8624</v>
      </c>
      <c r="E89" s="1">
        <v>2576</v>
      </c>
      <c r="F89" s="26">
        <v>57042</v>
      </c>
      <c r="G89" s="26">
        <v>10148</v>
      </c>
      <c r="H89" s="26">
        <v>2825</v>
      </c>
      <c r="I89" s="26">
        <v>57005</v>
      </c>
      <c r="J89" s="26">
        <v>10941</v>
      </c>
      <c r="K89" s="26">
        <v>3065</v>
      </c>
      <c r="L89" s="26">
        <v>56182</v>
      </c>
      <c r="M89" s="26">
        <v>11596</v>
      </c>
      <c r="N89" s="26">
        <v>3335</v>
      </c>
      <c r="O89" s="26">
        <v>56348</v>
      </c>
      <c r="P89" s="26">
        <v>11924</v>
      </c>
      <c r="Q89" s="26">
        <v>3491</v>
      </c>
      <c r="R89" s="1">
        <v>56218</v>
      </c>
      <c r="S89" s="1">
        <v>12137</v>
      </c>
      <c r="T89" s="1">
        <v>3606</v>
      </c>
      <c r="U89" s="1">
        <v>54700</v>
      </c>
      <c r="V89" s="1">
        <v>13240</v>
      </c>
      <c r="W89" s="1">
        <v>4653</v>
      </c>
    </row>
    <row r="90" spans="1:23" x14ac:dyDescent="0.2">
      <c r="A90" s="3">
        <v>766</v>
      </c>
      <c r="B90" t="s">
        <v>75</v>
      </c>
      <c r="C90" s="1">
        <v>45982</v>
      </c>
      <c r="D90" s="1">
        <v>6259</v>
      </c>
      <c r="E90" s="1">
        <v>1877</v>
      </c>
      <c r="F90" s="26">
        <v>46091</v>
      </c>
      <c r="G90" s="26">
        <v>7509</v>
      </c>
      <c r="H90" s="26">
        <v>2034</v>
      </c>
      <c r="I90" s="26">
        <v>46616</v>
      </c>
      <c r="J90" s="26">
        <v>8173</v>
      </c>
      <c r="K90" s="26">
        <v>2236</v>
      </c>
      <c r="L90" s="26">
        <v>46773</v>
      </c>
      <c r="M90" s="26">
        <v>8602</v>
      </c>
      <c r="N90" s="26">
        <v>2371</v>
      </c>
      <c r="O90" s="26">
        <v>47609</v>
      </c>
      <c r="P90" s="26">
        <v>8854</v>
      </c>
      <c r="Q90" s="26">
        <v>2510</v>
      </c>
      <c r="R90" s="1">
        <v>47725</v>
      </c>
      <c r="S90" s="1">
        <v>9093</v>
      </c>
      <c r="T90" s="1">
        <v>2633</v>
      </c>
      <c r="U90" s="1">
        <v>48568</v>
      </c>
      <c r="V90" s="1">
        <v>10084</v>
      </c>
      <c r="W90" s="1">
        <v>3451</v>
      </c>
    </row>
    <row r="91" spans="1:23" x14ac:dyDescent="0.2">
      <c r="A91" s="3">
        <v>773</v>
      </c>
      <c r="B91" t="s">
        <v>99</v>
      </c>
      <c r="C91" s="1">
        <v>21833</v>
      </c>
      <c r="D91" s="1">
        <v>3808</v>
      </c>
      <c r="E91" s="1">
        <v>1182</v>
      </c>
      <c r="F91" s="26">
        <v>20816</v>
      </c>
      <c r="G91" s="26">
        <v>4262</v>
      </c>
      <c r="H91" s="26">
        <v>1230</v>
      </c>
      <c r="I91" s="26">
        <v>20514</v>
      </c>
      <c r="J91" s="26">
        <v>4623</v>
      </c>
      <c r="K91" s="26">
        <v>1310</v>
      </c>
      <c r="L91" s="26">
        <v>20066</v>
      </c>
      <c r="M91" s="26">
        <v>4763</v>
      </c>
      <c r="N91" s="26">
        <v>1387</v>
      </c>
      <c r="O91" s="26">
        <v>19927</v>
      </c>
      <c r="P91" s="26">
        <v>4838</v>
      </c>
      <c r="Q91" s="26">
        <v>1412</v>
      </c>
      <c r="R91" s="1">
        <v>19734</v>
      </c>
      <c r="S91" s="1">
        <v>4904</v>
      </c>
      <c r="T91" s="1">
        <v>1448</v>
      </c>
      <c r="U91" s="1">
        <v>18911</v>
      </c>
      <c r="V91" s="1">
        <v>5270</v>
      </c>
      <c r="W91" s="1">
        <v>1847</v>
      </c>
    </row>
    <row r="92" spans="1:23" x14ac:dyDescent="0.2">
      <c r="A92" s="3">
        <v>779</v>
      </c>
      <c r="B92" t="s">
        <v>90</v>
      </c>
      <c r="C92" s="1">
        <v>48137</v>
      </c>
      <c r="D92" s="1">
        <v>7508</v>
      </c>
      <c r="E92" s="1">
        <v>2234</v>
      </c>
      <c r="F92" s="26">
        <v>46641</v>
      </c>
      <c r="G92" s="26">
        <v>8675</v>
      </c>
      <c r="H92" s="26">
        <v>2360</v>
      </c>
      <c r="I92" s="26">
        <v>46599</v>
      </c>
      <c r="J92" s="26">
        <v>9302</v>
      </c>
      <c r="K92" s="26">
        <v>2602</v>
      </c>
      <c r="L92" s="26">
        <v>45425</v>
      </c>
      <c r="M92" s="26">
        <v>9914</v>
      </c>
      <c r="N92" s="26">
        <v>2786</v>
      </c>
      <c r="O92" s="26">
        <v>45069</v>
      </c>
      <c r="P92" s="26">
        <v>10295</v>
      </c>
      <c r="Q92" s="26">
        <v>2977</v>
      </c>
      <c r="R92" s="1">
        <v>44739</v>
      </c>
      <c r="S92" s="1">
        <v>10412</v>
      </c>
      <c r="T92" s="1">
        <v>3075</v>
      </c>
      <c r="U92" s="1">
        <v>42872</v>
      </c>
      <c r="V92" s="1">
        <v>11431</v>
      </c>
      <c r="W92" s="1">
        <v>3920</v>
      </c>
    </row>
    <row r="93" spans="1:23" x14ac:dyDescent="0.2">
      <c r="A93" s="3">
        <v>787</v>
      </c>
      <c r="B93" t="s">
        <v>101</v>
      </c>
      <c r="C93" s="1">
        <v>45297</v>
      </c>
      <c r="D93" s="1">
        <v>7102</v>
      </c>
      <c r="E93" s="1">
        <v>2211</v>
      </c>
      <c r="F93" s="26">
        <v>44078</v>
      </c>
      <c r="G93" s="26">
        <v>8136</v>
      </c>
      <c r="H93" s="26">
        <v>2224</v>
      </c>
      <c r="I93" s="26">
        <v>43716</v>
      </c>
      <c r="J93" s="26">
        <v>8784</v>
      </c>
      <c r="K93" s="26">
        <v>2316</v>
      </c>
      <c r="L93" s="26">
        <v>43160</v>
      </c>
      <c r="M93" s="26">
        <v>9396</v>
      </c>
      <c r="N93" s="26">
        <v>2491</v>
      </c>
      <c r="O93" s="26">
        <v>43383</v>
      </c>
      <c r="P93" s="26">
        <v>9662</v>
      </c>
      <c r="Q93" s="26">
        <v>2625</v>
      </c>
      <c r="R93" s="1">
        <v>42989</v>
      </c>
      <c r="S93" s="1">
        <v>9841</v>
      </c>
      <c r="T93" s="1">
        <v>2744</v>
      </c>
      <c r="U93" s="1">
        <v>42051</v>
      </c>
      <c r="V93" s="1">
        <v>10805</v>
      </c>
      <c r="W93" s="1">
        <v>3647</v>
      </c>
    </row>
    <row r="94" spans="1:23" x14ac:dyDescent="0.2">
      <c r="A94" s="3">
        <v>791</v>
      </c>
      <c r="B94" t="s">
        <v>92</v>
      </c>
      <c r="C94" s="1">
        <v>93310</v>
      </c>
      <c r="D94" s="1">
        <v>12757</v>
      </c>
      <c r="E94" s="1">
        <v>3776</v>
      </c>
      <c r="F94" s="26">
        <v>94985</v>
      </c>
      <c r="G94" s="26">
        <v>15168</v>
      </c>
      <c r="H94" s="26">
        <v>4126</v>
      </c>
      <c r="I94" s="26">
        <v>96883</v>
      </c>
      <c r="J94" s="26">
        <v>16570</v>
      </c>
      <c r="K94" s="26">
        <v>4463</v>
      </c>
      <c r="L94" s="26">
        <v>96679</v>
      </c>
      <c r="M94" s="26">
        <v>17876</v>
      </c>
      <c r="N94" s="26">
        <v>4904</v>
      </c>
      <c r="O94" s="26">
        <v>97731</v>
      </c>
      <c r="P94" s="26">
        <v>18694</v>
      </c>
      <c r="Q94" s="26">
        <v>5295</v>
      </c>
      <c r="R94" s="1">
        <v>97472</v>
      </c>
      <c r="S94" s="1">
        <v>19083</v>
      </c>
      <c r="T94" s="1">
        <v>5488</v>
      </c>
      <c r="U94" s="1">
        <v>96123</v>
      </c>
      <c r="V94" s="1">
        <v>21245</v>
      </c>
      <c r="W94" s="1">
        <v>7415</v>
      </c>
    </row>
    <row r="95" spans="1:23" x14ac:dyDescent="0.2">
      <c r="A95" s="3">
        <v>810</v>
      </c>
      <c r="B95" t="s">
        <v>93</v>
      </c>
      <c r="C95" s="1">
        <v>35804</v>
      </c>
      <c r="D95" s="1">
        <v>5639</v>
      </c>
      <c r="E95" s="1">
        <v>1746</v>
      </c>
      <c r="F95" s="26">
        <v>35781</v>
      </c>
      <c r="G95" s="26">
        <v>6486</v>
      </c>
      <c r="H95" s="26">
        <v>1862</v>
      </c>
      <c r="I95" s="26">
        <v>36289</v>
      </c>
      <c r="J95" s="26">
        <v>7000</v>
      </c>
      <c r="K95" s="26">
        <v>2035</v>
      </c>
      <c r="L95" s="26">
        <v>36177</v>
      </c>
      <c r="M95" s="26">
        <v>7241</v>
      </c>
      <c r="N95" s="26">
        <v>2103</v>
      </c>
      <c r="O95" s="26">
        <v>36540</v>
      </c>
      <c r="P95" s="26">
        <v>7461</v>
      </c>
      <c r="Q95" s="26">
        <v>2229</v>
      </c>
      <c r="R95" s="1">
        <v>36614</v>
      </c>
      <c r="S95" s="1">
        <v>7558</v>
      </c>
      <c r="T95" s="1">
        <v>2325</v>
      </c>
      <c r="U95" s="1">
        <v>36487</v>
      </c>
      <c r="V95" s="1">
        <v>8196</v>
      </c>
      <c r="W95" s="1">
        <v>2990</v>
      </c>
    </row>
    <row r="96" spans="1:23" x14ac:dyDescent="0.2">
      <c r="A96" s="3">
        <v>813</v>
      </c>
      <c r="B96" t="s">
        <v>94</v>
      </c>
      <c r="C96" s="1">
        <v>62007</v>
      </c>
      <c r="D96" s="1">
        <v>10654</v>
      </c>
      <c r="E96" s="1">
        <v>3071</v>
      </c>
      <c r="F96" s="26">
        <v>60377</v>
      </c>
      <c r="G96" s="26">
        <v>12730</v>
      </c>
      <c r="H96" s="26">
        <v>3322</v>
      </c>
      <c r="I96" s="26">
        <v>60140</v>
      </c>
      <c r="J96" s="26">
        <v>13757</v>
      </c>
      <c r="K96" s="26">
        <v>3583</v>
      </c>
      <c r="L96" s="26">
        <v>59039</v>
      </c>
      <c r="M96" s="26">
        <v>14406</v>
      </c>
      <c r="N96" s="26">
        <v>3981</v>
      </c>
      <c r="O96" s="26">
        <v>58864</v>
      </c>
      <c r="P96" s="26">
        <v>14794</v>
      </c>
      <c r="Q96" s="26">
        <v>4260</v>
      </c>
      <c r="R96" s="1">
        <v>58376</v>
      </c>
      <c r="S96" s="1">
        <v>14980</v>
      </c>
      <c r="T96" s="1">
        <v>4509</v>
      </c>
      <c r="U96" s="1">
        <v>56235</v>
      </c>
      <c r="V96" s="1">
        <v>16088</v>
      </c>
      <c r="W96" s="1">
        <v>5802</v>
      </c>
    </row>
    <row r="97" spans="1:23" x14ac:dyDescent="0.2">
      <c r="A97" s="3">
        <v>820</v>
      </c>
      <c r="B97" t="s">
        <v>102</v>
      </c>
      <c r="C97" s="1">
        <v>38106</v>
      </c>
      <c r="D97" s="1">
        <v>6077</v>
      </c>
      <c r="E97" s="1">
        <v>1911</v>
      </c>
      <c r="F97" s="26">
        <v>37399</v>
      </c>
      <c r="G97" s="26">
        <v>6917</v>
      </c>
      <c r="H97" s="26">
        <v>1915</v>
      </c>
      <c r="I97" s="26">
        <v>37277</v>
      </c>
      <c r="J97" s="26">
        <v>7514</v>
      </c>
      <c r="K97" s="26">
        <v>2034</v>
      </c>
      <c r="L97" s="26">
        <v>36362</v>
      </c>
      <c r="M97" s="26">
        <v>7949</v>
      </c>
      <c r="N97" s="26">
        <v>2275</v>
      </c>
      <c r="O97" s="26">
        <v>36431</v>
      </c>
      <c r="P97" s="26">
        <v>8137</v>
      </c>
      <c r="Q97" s="26">
        <v>2382</v>
      </c>
      <c r="R97" s="1">
        <v>36012</v>
      </c>
      <c r="S97" s="1">
        <v>8215</v>
      </c>
      <c r="T97" s="1">
        <v>2478</v>
      </c>
      <c r="U97" s="1">
        <v>34798</v>
      </c>
      <c r="V97" s="1">
        <v>8980</v>
      </c>
      <c r="W97" s="1">
        <v>3189</v>
      </c>
    </row>
    <row r="98" spans="1:23" x14ac:dyDescent="0.2">
      <c r="A98" s="3">
        <v>825</v>
      </c>
      <c r="B98" t="s">
        <v>97</v>
      </c>
      <c r="C98" s="1">
        <v>1969</v>
      </c>
      <c r="D98" s="1">
        <v>468</v>
      </c>
      <c r="E98" s="1">
        <v>138</v>
      </c>
      <c r="F98" s="26">
        <v>1795</v>
      </c>
      <c r="G98" s="26">
        <v>541</v>
      </c>
      <c r="H98" s="26">
        <v>132</v>
      </c>
      <c r="I98" s="26">
        <v>1807</v>
      </c>
      <c r="J98" s="26">
        <v>616</v>
      </c>
      <c r="K98" s="26">
        <v>166</v>
      </c>
      <c r="L98" s="26">
        <v>1764</v>
      </c>
      <c r="M98" s="26">
        <v>646</v>
      </c>
      <c r="N98" s="26">
        <v>177</v>
      </c>
      <c r="O98" s="26">
        <v>1789</v>
      </c>
      <c r="P98" s="26">
        <v>659</v>
      </c>
      <c r="Q98" s="26">
        <v>187</v>
      </c>
      <c r="R98" s="1">
        <v>1759</v>
      </c>
      <c r="S98" s="1">
        <v>676</v>
      </c>
      <c r="T98" s="1">
        <v>194</v>
      </c>
      <c r="U98" s="1">
        <v>1719</v>
      </c>
      <c r="V98" s="1">
        <v>707</v>
      </c>
      <c r="W98" s="1">
        <v>269</v>
      </c>
    </row>
    <row r="99" spans="1:23" x14ac:dyDescent="0.2">
      <c r="A99" s="3">
        <v>840</v>
      </c>
      <c r="B99" t="s">
        <v>100</v>
      </c>
      <c r="C99" s="1">
        <v>28852</v>
      </c>
      <c r="D99" s="1">
        <v>3835</v>
      </c>
      <c r="E99" s="1">
        <v>1163</v>
      </c>
      <c r="F99" s="26">
        <v>28859</v>
      </c>
      <c r="G99" s="26">
        <v>4619</v>
      </c>
      <c r="H99" s="26">
        <v>1225</v>
      </c>
      <c r="I99" s="26">
        <v>29827</v>
      </c>
      <c r="J99" s="26">
        <v>5001</v>
      </c>
      <c r="K99" s="26">
        <v>1341</v>
      </c>
      <c r="L99" s="26">
        <v>30518</v>
      </c>
      <c r="M99" s="26">
        <v>5364</v>
      </c>
      <c r="N99" s="26">
        <v>1437</v>
      </c>
      <c r="O99" s="26">
        <v>30908</v>
      </c>
      <c r="P99" s="26">
        <v>5588</v>
      </c>
      <c r="Q99" s="26">
        <v>1504</v>
      </c>
      <c r="R99" s="1">
        <v>30937</v>
      </c>
      <c r="S99" s="1">
        <v>5733</v>
      </c>
      <c r="T99" s="1">
        <v>1571</v>
      </c>
      <c r="U99" s="1">
        <v>31357</v>
      </c>
      <c r="V99" s="1">
        <v>6357</v>
      </c>
      <c r="W99" s="1">
        <v>2245</v>
      </c>
    </row>
    <row r="100" spans="1:23" x14ac:dyDescent="0.2">
      <c r="A100" s="3">
        <v>846</v>
      </c>
      <c r="B100" t="s">
        <v>98</v>
      </c>
      <c r="C100" s="1">
        <v>42604</v>
      </c>
      <c r="D100" s="1">
        <v>6342</v>
      </c>
      <c r="E100" s="1">
        <v>1901</v>
      </c>
      <c r="F100" s="26">
        <v>42134</v>
      </c>
      <c r="G100" s="26">
        <v>7484</v>
      </c>
      <c r="H100" s="26">
        <v>1993</v>
      </c>
      <c r="I100" s="26">
        <v>42125</v>
      </c>
      <c r="J100" s="26">
        <v>8106</v>
      </c>
      <c r="K100" s="26">
        <v>2162</v>
      </c>
      <c r="L100" s="26">
        <v>41536</v>
      </c>
      <c r="M100" s="26">
        <v>8743</v>
      </c>
      <c r="N100" s="26">
        <v>2344</v>
      </c>
      <c r="O100" s="26">
        <v>41859</v>
      </c>
      <c r="P100" s="26">
        <v>9121</v>
      </c>
      <c r="Q100" s="26">
        <v>2471</v>
      </c>
      <c r="R100" s="1">
        <v>41762</v>
      </c>
      <c r="S100" s="1">
        <v>9309</v>
      </c>
      <c r="T100" s="1">
        <v>2623</v>
      </c>
      <c r="U100" s="1">
        <v>41166</v>
      </c>
      <c r="V100" s="1">
        <v>10295</v>
      </c>
      <c r="W100" s="1">
        <v>3450</v>
      </c>
    </row>
    <row r="101" spans="1:23" x14ac:dyDescent="0.2">
      <c r="A101" s="3">
        <v>849</v>
      </c>
      <c r="B101" t="s">
        <v>96</v>
      </c>
      <c r="C101" s="1">
        <v>38927</v>
      </c>
      <c r="D101" s="1">
        <v>5937</v>
      </c>
      <c r="E101" s="1">
        <v>1778</v>
      </c>
      <c r="F101" s="26">
        <v>38293</v>
      </c>
      <c r="G101" s="26">
        <v>7250</v>
      </c>
      <c r="H101" s="26">
        <v>1757</v>
      </c>
      <c r="I101" s="26">
        <v>38638</v>
      </c>
      <c r="J101" s="26">
        <v>7941</v>
      </c>
      <c r="K101" s="26">
        <v>1911</v>
      </c>
      <c r="L101" s="26">
        <v>38175</v>
      </c>
      <c r="M101" s="26">
        <v>8461</v>
      </c>
      <c r="N101" s="26">
        <v>2078</v>
      </c>
      <c r="O101" s="26">
        <v>38364</v>
      </c>
      <c r="P101" s="26">
        <v>8757</v>
      </c>
      <c r="Q101" s="26">
        <v>2296</v>
      </c>
      <c r="R101" s="1">
        <v>38234</v>
      </c>
      <c r="S101" s="1">
        <v>8903</v>
      </c>
      <c r="T101" s="1">
        <v>2455</v>
      </c>
      <c r="U101" s="1">
        <v>37578</v>
      </c>
      <c r="V101" s="1">
        <v>9799</v>
      </c>
      <c r="W101" s="1">
        <v>3428</v>
      </c>
    </row>
    <row r="102" spans="1:23" x14ac:dyDescent="0.2">
      <c r="A102" s="3">
        <v>851</v>
      </c>
      <c r="B102" t="s">
        <v>103</v>
      </c>
      <c r="C102" s="1">
        <v>197426</v>
      </c>
      <c r="D102" s="1">
        <v>26651</v>
      </c>
      <c r="E102" s="1">
        <v>7989</v>
      </c>
      <c r="F102" s="26">
        <v>207805</v>
      </c>
      <c r="G102" s="26">
        <v>31328</v>
      </c>
      <c r="H102" s="26">
        <v>8401</v>
      </c>
      <c r="I102" s="26">
        <v>213558</v>
      </c>
      <c r="J102" s="26">
        <v>33435</v>
      </c>
      <c r="K102" s="26">
        <v>8839</v>
      </c>
      <c r="L102" s="26">
        <v>219487</v>
      </c>
      <c r="M102" s="26">
        <v>35293</v>
      </c>
      <c r="N102" s="26">
        <v>9618</v>
      </c>
      <c r="O102" s="26">
        <v>222571</v>
      </c>
      <c r="P102" s="26">
        <v>36220</v>
      </c>
      <c r="Q102" s="26">
        <v>10315</v>
      </c>
      <c r="R102" s="1">
        <v>223174</v>
      </c>
      <c r="S102" s="1">
        <v>36810</v>
      </c>
      <c r="T102" s="1">
        <v>10799</v>
      </c>
      <c r="U102" s="1">
        <v>229824</v>
      </c>
      <c r="V102" s="1">
        <v>40427</v>
      </c>
      <c r="W102" s="1">
        <v>14340</v>
      </c>
    </row>
    <row r="103" spans="1:23" x14ac:dyDescent="0.2">
      <c r="A103" s="3">
        <v>860</v>
      </c>
      <c r="B103" t="s">
        <v>95</v>
      </c>
      <c r="C103" s="1">
        <v>66803</v>
      </c>
      <c r="D103" s="1">
        <v>10489</v>
      </c>
      <c r="E103" s="1">
        <v>3253</v>
      </c>
      <c r="F103" s="26">
        <v>65295</v>
      </c>
      <c r="G103" s="26">
        <v>12056</v>
      </c>
      <c r="H103" s="26">
        <v>3377</v>
      </c>
      <c r="I103" s="26">
        <v>65257</v>
      </c>
      <c r="J103" s="26">
        <v>13042</v>
      </c>
      <c r="K103" s="26">
        <v>3619</v>
      </c>
      <c r="L103" s="26">
        <v>64155</v>
      </c>
      <c r="M103" s="26">
        <v>13789</v>
      </c>
      <c r="N103" s="26">
        <v>3883</v>
      </c>
      <c r="O103" s="26">
        <v>63998</v>
      </c>
      <c r="P103" s="26">
        <v>14291</v>
      </c>
      <c r="Q103" s="26">
        <v>4126</v>
      </c>
      <c r="R103" s="1">
        <v>63544</v>
      </c>
      <c r="S103" s="1">
        <v>14568</v>
      </c>
      <c r="T103" s="1">
        <v>4295</v>
      </c>
      <c r="U103" s="1">
        <v>61682</v>
      </c>
      <c r="V103" s="1">
        <v>15830</v>
      </c>
      <c r="W103" s="1">
        <v>5492</v>
      </c>
    </row>
    <row r="104" spans="1:23" x14ac:dyDescent="0.2">
      <c r="A104" s="3"/>
      <c r="B104" t="s">
        <v>1</v>
      </c>
      <c r="C104" s="1">
        <f>SUM(C5:C103)</f>
        <v>5534738</v>
      </c>
      <c r="D104" s="1">
        <f t="shared" ref="D104:W104" si="1">SUM(D5:D103)</f>
        <v>767510</v>
      </c>
      <c r="E104" s="1">
        <f t="shared" si="1"/>
        <v>227510</v>
      </c>
      <c r="F104" s="26">
        <f t="shared" si="1"/>
        <v>5659715</v>
      </c>
      <c r="G104" s="26">
        <f t="shared" si="1"/>
        <v>915944</v>
      </c>
      <c r="H104" s="26">
        <f t="shared" si="1"/>
        <v>239409</v>
      </c>
      <c r="I104" s="26">
        <f t="shared" si="1"/>
        <v>5781190</v>
      </c>
      <c r="J104" s="26">
        <f t="shared" si="1"/>
        <v>987304</v>
      </c>
      <c r="K104" s="26">
        <f t="shared" si="1"/>
        <v>256694</v>
      </c>
      <c r="L104" s="26">
        <f t="shared" si="1"/>
        <v>5840045</v>
      </c>
      <c r="M104" s="26">
        <f t="shared" si="1"/>
        <v>1045340</v>
      </c>
      <c r="N104" s="26">
        <f t="shared" si="1"/>
        <v>282106</v>
      </c>
      <c r="O104" s="26">
        <f t="shared" si="1"/>
        <v>5932654</v>
      </c>
      <c r="P104" s="26">
        <f t="shared" si="1"/>
        <v>1079214</v>
      </c>
      <c r="Q104" s="26">
        <f t="shared" si="1"/>
        <v>304332</v>
      </c>
      <c r="R104" s="1">
        <f t="shared" si="1"/>
        <v>5961249</v>
      </c>
      <c r="S104" s="1">
        <f t="shared" si="1"/>
        <v>1096976</v>
      </c>
      <c r="T104" s="1">
        <f t="shared" si="1"/>
        <v>319874</v>
      </c>
      <c r="U104" s="1">
        <f t="shared" si="1"/>
        <v>6024334</v>
      </c>
      <c r="V104" s="1">
        <f t="shared" si="1"/>
        <v>1201137</v>
      </c>
      <c r="W104" s="1">
        <f t="shared" si="1"/>
        <v>424308</v>
      </c>
    </row>
    <row r="106" spans="1:23" x14ac:dyDescent="0.2">
      <c r="A106" t="s">
        <v>104</v>
      </c>
    </row>
  </sheetData>
  <sortState xmlns:xlrd2="http://schemas.microsoft.com/office/spreadsheetml/2017/richdata2" ref="A5:W103">
    <sortCondition ref="A5:A103"/>
  </sortState>
  <mergeCells count="7">
    <mergeCell ref="C3:E3"/>
    <mergeCell ref="R3:T3"/>
    <mergeCell ref="U3:W3"/>
    <mergeCell ref="F3:H3"/>
    <mergeCell ref="I3:K3"/>
    <mergeCell ref="L3:N3"/>
    <mergeCell ref="O3:Q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AE99A-56A6-4C61-8432-594E2012FF99}">
  <sheetPr>
    <pageSetUpPr fitToPage="1"/>
  </sheetPr>
  <dimension ref="A1:I308"/>
  <sheetViews>
    <sheetView zoomScaleNormal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8.88671875" defaultRowHeight="14.25" x14ac:dyDescent="0.2"/>
  <cols>
    <col min="1" max="1" width="27.77734375" style="13" customWidth="1"/>
    <col min="2" max="16384" width="8.88671875" style="13"/>
  </cols>
  <sheetData>
    <row r="1" spans="1:9" s="21" customFormat="1" ht="30.75" customHeight="1" x14ac:dyDescent="0.25">
      <c r="A1" s="20" t="s">
        <v>139</v>
      </c>
    </row>
    <row r="2" spans="1:9" x14ac:dyDescent="0.2">
      <c r="A2" s="14" t="s">
        <v>0</v>
      </c>
    </row>
    <row r="3" spans="1:9" x14ac:dyDescent="0.2">
      <c r="E3" s="15" t="s">
        <v>136</v>
      </c>
      <c r="F3" s="15" t="s">
        <v>126</v>
      </c>
      <c r="G3" s="15" t="s">
        <v>127</v>
      </c>
      <c r="H3" s="15" t="s">
        <v>128</v>
      </c>
      <c r="I3" s="15" t="s">
        <v>3</v>
      </c>
    </row>
    <row r="4" spans="1:9" x14ac:dyDescent="0.2">
      <c r="A4" s="15" t="s">
        <v>137</v>
      </c>
      <c r="B4" s="15" t="s">
        <v>130</v>
      </c>
      <c r="C4" s="3">
        <v>101</v>
      </c>
      <c r="D4" s="19" t="s">
        <v>5</v>
      </c>
      <c r="E4" s="16">
        <v>8405.1</v>
      </c>
      <c r="F4" s="16">
        <v>1893.5</v>
      </c>
      <c r="G4" s="16">
        <v>1489.1</v>
      </c>
      <c r="H4" s="16">
        <v>1140.7</v>
      </c>
      <c r="I4" s="13">
        <f>SUM(F4:H4)</f>
        <v>4523.3</v>
      </c>
    </row>
    <row r="5" spans="1:9" x14ac:dyDescent="0.2">
      <c r="B5" s="18" t="str">
        <f>B4</f>
        <v>2023</v>
      </c>
      <c r="C5" s="3">
        <v>147</v>
      </c>
      <c r="D5" s="19" t="s">
        <v>6</v>
      </c>
      <c r="E5" s="16">
        <v>2115.4</v>
      </c>
      <c r="F5" s="16">
        <v>492.8</v>
      </c>
      <c r="G5" s="16">
        <v>476.1</v>
      </c>
      <c r="H5" s="16">
        <v>385.5</v>
      </c>
      <c r="I5" s="13">
        <f t="shared" ref="I5:I68" si="0">SUM(F5:H5)</f>
        <v>1354.4</v>
      </c>
    </row>
    <row r="6" spans="1:9" x14ac:dyDescent="0.2">
      <c r="B6" s="18" t="str">
        <f t="shared" ref="B6:B69" si="1">B5</f>
        <v>2023</v>
      </c>
      <c r="C6" s="3">
        <v>151</v>
      </c>
      <c r="D6" s="19" t="s">
        <v>10</v>
      </c>
      <c r="E6" s="16">
        <v>1413.6</v>
      </c>
      <c r="F6" s="16">
        <v>329.4</v>
      </c>
      <c r="G6" s="16">
        <v>405.7</v>
      </c>
      <c r="H6" s="16">
        <v>245.5</v>
      </c>
      <c r="I6" s="13">
        <f t="shared" si="0"/>
        <v>980.59999999999991</v>
      </c>
    </row>
    <row r="7" spans="1:9" x14ac:dyDescent="0.2">
      <c r="B7" s="18" t="str">
        <f t="shared" si="1"/>
        <v>2023</v>
      </c>
      <c r="C7" s="3">
        <v>153</v>
      </c>
      <c r="D7" s="19" t="s">
        <v>11</v>
      </c>
      <c r="E7" s="16">
        <v>748.2</v>
      </c>
      <c r="F7" s="16">
        <v>178.8</v>
      </c>
      <c r="G7" s="16">
        <v>153.30000000000001</v>
      </c>
      <c r="H7" s="16">
        <v>170.1</v>
      </c>
      <c r="I7" s="13">
        <f t="shared" si="0"/>
        <v>502.20000000000005</v>
      </c>
    </row>
    <row r="8" spans="1:9" x14ac:dyDescent="0.2">
      <c r="B8" s="18" t="str">
        <f t="shared" si="1"/>
        <v>2023</v>
      </c>
      <c r="C8" s="3">
        <v>155</v>
      </c>
      <c r="D8" s="19" t="s">
        <v>7</v>
      </c>
      <c r="E8" s="16">
        <v>400.6</v>
      </c>
      <c r="F8" s="16">
        <v>87.2</v>
      </c>
      <c r="G8" s="16">
        <v>114.2</v>
      </c>
      <c r="H8" s="16">
        <v>95.8</v>
      </c>
      <c r="I8" s="13">
        <f t="shared" si="0"/>
        <v>297.2</v>
      </c>
    </row>
    <row r="9" spans="1:9" x14ac:dyDescent="0.2">
      <c r="B9" s="18" t="str">
        <f t="shared" si="1"/>
        <v>2023</v>
      </c>
      <c r="C9" s="3">
        <v>157</v>
      </c>
      <c r="D9" s="19" t="s">
        <v>12</v>
      </c>
      <c r="E9" s="16">
        <v>1421.7</v>
      </c>
      <c r="F9" s="16">
        <v>327.39999999999998</v>
      </c>
      <c r="G9" s="16">
        <v>342.4</v>
      </c>
      <c r="H9" s="16">
        <v>360.3</v>
      </c>
      <c r="I9" s="13">
        <f t="shared" si="0"/>
        <v>1030.0999999999999</v>
      </c>
    </row>
    <row r="10" spans="1:9" x14ac:dyDescent="0.2">
      <c r="B10" s="18" t="str">
        <f t="shared" si="1"/>
        <v>2023</v>
      </c>
      <c r="C10" s="3">
        <v>159</v>
      </c>
      <c r="D10" s="19" t="s">
        <v>13</v>
      </c>
      <c r="E10" s="16">
        <v>1379.2</v>
      </c>
      <c r="F10" s="16">
        <v>268.89999999999998</v>
      </c>
      <c r="G10" s="16">
        <v>321</v>
      </c>
      <c r="H10" s="16">
        <v>307.7</v>
      </c>
      <c r="I10" s="13">
        <f t="shared" si="0"/>
        <v>897.59999999999991</v>
      </c>
    </row>
    <row r="11" spans="1:9" x14ac:dyDescent="0.2">
      <c r="B11" s="18" t="str">
        <f t="shared" si="1"/>
        <v>2023</v>
      </c>
      <c r="C11" s="3">
        <v>161</v>
      </c>
      <c r="D11" s="19" t="s">
        <v>14</v>
      </c>
      <c r="E11" s="16">
        <v>649</v>
      </c>
      <c r="F11" s="16">
        <v>137.1</v>
      </c>
      <c r="G11" s="16">
        <v>155</v>
      </c>
      <c r="H11" s="16">
        <v>142.30000000000001</v>
      </c>
      <c r="I11" s="13">
        <f t="shared" si="0"/>
        <v>434.40000000000003</v>
      </c>
    </row>
    <row r="12" spans="1:9" x14ac:dyDescent="0.2">
      <c r="B12" s="18" t="str">
        <f t="shared" si="1"/>
        <v>2023</v>
      </c>
      <c r="C12" s="3">
        <v>163</v>
      </c>
      <c r="D12" s="19" t="s">
        <v>15</v>
      </c>
      <c r="E12" s="16">
        <v>624.9</v>
      </c>
      <c r="F12" s="16">
        <v>129.6</v>
      </c>
      <c r="G12" s="16">
        <v>140.5</v>
      </c>
      <c r="H12" s="16">
        <v>136.19999999999999</v>
      </c>
      <c r="I12" s="13">
        <f t="shared" si="0"/>
        <v>406.3</v>
      </c>
    </row>
    <row r="13" spans="1:9" x14ac:dyDescent="0.2">
      <c r="B13" s="18" t="str">
        <f t="shared" si="1"/>
        <v>2023</v>
      </c>
      <c r="C13" s="3">
        <v>165</v>
      </c>
      <c r="D13" s="19" t="s">
        <v>9</v>
      </c>
      <c r="E13" s="16">
        <v>645.1</v>
      </c>
      <c r="F13" s="16">
        <v>178.8</v>
      </c>
      <c r="G13" s="16">
        <v>116.8</v>
      </c>
      <c r="H13" s="16">
        <v>82.3</v>
      </c>
      <c r="I13" s="13">
        <f t="shared" si="0"/>
        <v>377.90000000000003</v>
      </c>
    </row>
    <row r="14" spans="1:9" x14ac:dyDescent="0.2">
      <c r="B14" s="18" t="str">
        <f t="shared" si="1"/>
        <v>2023</v>
      </c>
      <c r="C14" s="3">
        <v>167</v>
      </c>
      <c r="D14" s="19" t="s">
        <v>16</v>
      </c>
      <c r="E14" s="16">
        <v>1228.2</v>
      </c>
      <c r="F14" s="16">
        <v>278.39999999999998</v>
      </c>
      <c r="G14" s="16">
        <v>274.7</v>
      </c>
      <c r="H14" s="16">
        <v>215.8</v>
      </c>
      <c r="I14" s="13">
        <f t="shared" si="0"/>
        <v>768.89999999999986</v>
      </c>
    </row>
    <row r="15" spans="1:9" x14ac:dyDescent="0.2">
      <c r="B15" s="18" t="str">
        <f t="shared" si="1"/>
        <v>2023</v>
      </c>
      <c r="C15" s="3">
        <v>169</v>
      </c>
      <c r="D15" s="19" t="s">
        <v>17</v>
      </c>
      <c r="E15" s="16">
        <v>1051.5</v>
      </c>
      <c r="F15" s="16">
        <v>257</v>
      </c>
      <c r="G15" s="16">
        <v>224.6</v>
      </c>
      <c r="H15" s="16">
        <v>161.30000000000001</v>
      </c>
      <c r="I15" s="13">
        <f t="shared" si="0"/>
        <v>642.90000000000009</v>
      </c>
    </row>
    <row r="16" spans="1:9" x14ac:dyDescent="0.2">
      <c r="B16" s="18" t="str">
        <f t="shared" si="1"/>
        <v>2023</v>
      </c>
      <c r="C16" s="3">
        <v>173</v>
      </c>
      <c r="D16" s="19" t="s">
        <v>19</v>
      </c>
      <c r="E16" s="17" t="s">
        <v>131</v>
      </c>
      <c r="F16" s="17" t="s">
        <v>131</v>
      </c>
      <c r="G16" s="17" t="s">
        <v>131</v>
      </c>
      <c r="H16" s="17" t="s">
        <v>131</v>
      </c>
      <c r="I16" s="13" t="s">
        <v>131</v>
      </c>
    </row>
    <row r="17" spans="2:9" x14ac:dyDescent="0.2">
      <c r="B17" s="18" t="str">
        <f t="shared" si="1"/>
        <v>2023</v>
      </c>
      <c r="C17" s="3">
        <v>175</v>
      </c>
      <c r="D17" s="19" t="s">
        <v>20</v>
      </c>
      <c r="E17" s="16">
        <v>988.6</v>
      </c>
      <c r="F17" s="16">
        <v>215.7</v>
      </c>
      <c r="G17" s="16">
        <v>228.4</v>
      </c>
      <c r="H17" s="16">
        <v>212.7</v>
      </c>
      <c r="I17" s="13">
        <f t="shared" si="0"/>
        <v>656.8</v>
      </c>
    </row>
    <row r="18" spans="2:9" x14ac:dyDescent="0.2">
      <c r="B18" s="18" t="str">
        <f t="shared" si="1"/>
        <v>2023</v>
      </c>
      <c r="C18" s="3">
        <v>183</v>
      </c>
      <c r="D18" s="19" t="s">
        <v>18</v>
      </c>
      <c r="E18" s="16">
        <v>413</v>
      </c>
      <c r="F18" s="16">
        <v>97.3</v>
      </c>
      <c r="G18" s="16">
        <v>78.8</v>
      </c>
      <c r="H18" s="16">
        <v>43.8</v>
      </c>
      <c r="I18" s="13">
        <f t="shared" si="0"/>
        <v>219.89999999999998</v>
      </c>
    </row>
    <row r="19" spans="2:9" x14ac:dyDescent="0.2">
      <c r="B19" s="18" t="str">
        <f t="shared" si="1"/>
        <v>2023</v>
      </c>
      <c r="C19" s="3">
        <v>185</v>
      </c>
      <c r="D19" s="19" t="s">
        <v>8</v>
      </c>
      <c r="E19" s="16">
        <v>974</v>
      </c>
      <c r="F19" s="16">
        <v>221.8</v>
      </c>
      <c r="G19" s="16">
        <v>216.1</v>
      </c>
      <c r="H19" s="16">
        <v>189.9</v>
      </c>
      <c r="I19" s="13">
        <f t="shared" si="0"/>
        <v>627.79999999999995</v>
      </c>
    </row>
    <row r="20" spans="2:9" x14ac:dyDescent="0.2">
      <c r="B20" s="18" t="str">
        <f t="shared" si="1"/>
        <v>2023</v>
      </c>
      <c r="C20" s="3">
        <v>187</v>
      </c>
      <c r="D20" s="19" t="s">
        <v>21</v>
      </c>
      <c r="E20" s="16">
        <v>355.9</v>
      </c>
      <c r="F20" s="16">
        <v>94.3</v>
      </c>
      <c r="G20" s="16">
        <v>82.2</v>
      </c>
      <c r="H20" s="16">
        <v>53.9</v>
      </c>
      <c r="I20" s="13">
        <f t="shared" si="0"/>
        <v>230.4</v>
      </c>
    </row>
    <row r="21" spans="2:9" x14ac:dyDescent="0.2">
      <c r="B21" s="18" t="str">
        <f t="shared" si="1"/>
        <v>2023</v>
      </c>
      <c r="C21" s="3">
        <v>190</v>
      </c>
      <c r="D21" s="19" t="s">
        <v>26</v>
      </c>
      <c r="E21" s="16">
        <v>1003.1</v>
      </c>
      <c r="F21" s="16">
        <v>216</v>
      </c>
      <c r="G21" s="16">
        <v>269.5</v>
      </c>
      <c r="H21" s="16">
        <v>232</v>
      </c>
      <c r="I21" s="13">
        <f t="shared" si="0"/>
        <v>717.5</v>
      </c>
    </row>
    <row r="22" spans="2:9" x14ac:dyDescent="0.2">
      <c r="B22" s="18" t="str">
        <f t="shared" si="1"/>
        <v>2023</v>
      </c>
      <c r="C22" s="3">
        <v>201</v>
      </c>
      <c r="D22" s="19" t="s">
        <v>22</v>
      </c>
      <c r="E22" s="16">
        <v>460.2</v>
      </c>
      <c r="F22" s="16">
        <v>115</v>
      </c>
      <c r="G22" s="16">
        <v>126.8</v>
      </c>
      <c r="H22" s="16">
        <v>96.4</v>
      </c>
      <c r="I22" s="13">
        <f t="shared" si="0"/>
        <v>338.20000000000005</v>
      </c>
    </row>
    <row r="23" spans="2:9" x14ac:dyDescent="0.2">
      <c r="B23" s="18" t="str">
        <f t="shared" si="1"/>
        <v>2023</v>
      </c>
      <c r="C23" s="3">
        <v>210</v>
      </c>
      <c r="D23" s="19" t="s">
        <v>24</v>
      </c>
      <c r="E23" s="16">
        <v>850.8</v>
      </c>
      <c r="F23" s="16">
        <v>210.7</v>
      </c>
      <c r="G23" s="16">
        <v>182.4</v>
      </c>
      <c r="H23" s="16">
        <v>159.6</v>
      </c>
      <c r="I23" s="13">
        <f t="shared" si="0"/>
        <v>552.70000000000005</v>
      </c>
    </row>
    <row r="24" spans="2:9" x14ac:dyDescent="0.2">
      <c r="B24" s="18" t="str">
        <f t="shared" si="1"/>
        <v>2023</v>
      </c>
      <c r="C24" s="3">
        <v>217</v>
      </c>
      <c r="D24" s="19" t="s">
        <v>29</v>
      </c>
      <c r="E24" s="16">
        <v>1460</v>
      </c>
      <c r="F24" s="16">
        <v>330.5</v>
      </c>
      <c r="G24" s="16">
        <v>348.8</v>
      </c>
      <c r="H24" s="16">
        <v>295.2</v>
      </c>
      <c r="I24" s="13">
        <f t="shared" si="0"/>
        <v>974.5</v>
      </c>
    </row>
    <row r="25" spans="2:9" x14ac:dyDescent="0.2">
      <c r="B25" s="18" t="str">
        <f t="shared" si="1"/>
        <v>2023</v>
      </c>
      <c r="C25" s="3">
        <v>219</v>
      </c>
      <c r="D25" s="19" t="s">
        <v>30</v>
      </c>
      <c r="E25" s="16">
        <v>872.7</v>
      </c>
      <c r="F25" s="16">
        <v>201.3</v>
      </c>
      <c r="G25" s="16">
        <v>229.1</v>
      </c>
      <c r="H25" s="16">
        <v>159.69999999999999</v>
      </c>
      <c r="I25" s="13">
        <f t="shared" si="0"/>
        <v>590.09999999999991</v>
      </c>
    </row>
    <row r="26" spans="2:9" x14ac:dyDescent="0.2">
      <c r="B26" s="18" t="str">
        <f t="shared" si="1"/>
        <v>2023</v>
      </c>
      <c r="C26" s="3">
        <v>223</v>
      </c>
      <c r="D26" s="19" t="s">
        <v>31</v>
      </c>
      <c r="E26" s="16">
        <v>725.7</v>
      </c>
      <c r="F26" s="16">
        <v>175.7</v>
      </c>
      <c r="G26" s="16">
        <v>178.9</v>
      </c>
      <c r="H26" s="16">
        <v>175.7</v>
      </c>
      <c r="I26" s="13">
        <f t="shared" si="0"/>
        <v>530.29999999999995</v>
      </c>
    </row>
    <row r="27" spans="2:9" x14ac:dyDescent="0.2">
      <c r="B27" s="18" t="str">
        <f t="shared" si="1"/>
        <v>2023</v>
      </c>
      <c r="C27" s="3">
        <v>230</v>
      </c>
      <c r="D27" s="19" t="s">
        <v>32</v>
      </c>
      <c r="E27" s="16">
        <v>1346.9</v>
      </c>
      <c r="F27" s="16">
        <v>291.7</v>
      </c>
      <c r="G27" s="16">
        <v>348.8</v>
      </c>
      <c r="H27" s="16">
        <v>359.9</v>
      </c>
      <c r="I27" s="13">
        <f t="shared" si="0"/>
        <v>1000.4</v>
      </c>
    </row>
    <row r="28" spans="2:9" x14ac:dyDescent="0.2">
      <c r="B28" s="18" t="str">
        <f t="shared" si="1"/>
        <v>2023</v>
      </c>
      <c r="C28" s="3">
        <v>240</v>
      </c>
      <c r="D28" s="19" t="s">
        <v>23</v>
      </c>
      <c r="E28" s="16">
        <v>672.9</v>
      </c>
      <c r="F28" s="16">
        <v>176.2</v>
      </c>
      <c r="G28" s="16">
        <v>150.5</v>
      </c>
      <c r="H28" s="16">
        <v>118.7</v>
      </c>
      <c r="I28" s="13">
        <f t="shared" si="0"/>
        <v>445.4</v>
      </c>
    </row>
    <row r="29" spans="2:9" x14ac:dyDescent="0.2">
      <c r="B29" s="18" t="str">
        <f t="shared" si="1"/>
        <v>2023</v>
      </c>
      <c r="C29" s="3">
        <v>250</v>
      </c>
      <c r="D29" s="19" t="s">
        <v>25</v>
      </c>
      <c r="E29" s="16">
        <v>906.8</v>
      </c>
      <c r="F29" s="16">
        <v>219.8</v>
      </c>
      <c r="G29" s="16">
        <v>217.7</v>
      </c>
      <c r="H29" s="16">
        <v>146.4</v>
      </c>
      <c r="I29" s="13">
        <f t="shared" si="0"/>
        <v>583.9</v>
      </c>
    </row>
    <row r="30" spans="2:9" x14ac:dyDescent="0.2">
      <c r="B30" s="18" t="str">
        <f t="shared" si="1"/>
        <v>2023</v>
      </c>
      <c r="C30" s="3">
        <v>253</v>
      </c>
      <c r="D30" s="19" t="s">
        <v>35</v>
      </c>
      <c r="E30" s="16">
        <v>1155</v>
      </c>
      <c r="F30" s="16">
        <v>311</v>
      </c>
      <c r="G30" s="16">
        <v>263.89999999999998</v>
      </c>
      <c r="H30" s="16">
        <v>154.9</v>
      </c>
      <c r="I30" s="13">
        <f t="shared" si="0"/>
        <v>729.8</v>
      </c>
    </row>
    <row r="31" spans="2:9" x14ac:dyDescent="0.2">
      <c r="B31" s="18" t="str">
        <f t="shared" si="1"/>
        <v>2023</v>
      </c>
      <c r="C31" s="3">
        <v>259</v>
      </c>
      <c r="D31" s="19" t="s">
        <v>36</v>
      </c>
      <c r="E31" s="16">
        <v>1496.7</v>
      </c>
      <c r="F31" s="16">
        <v>395.5</v>
      </c>
      <c r="G31" s="16">
        <v>307.8</v>
      </c>
      <c r="H31" s="16">
        <v>261.39999999999998</v>
      </c>
      <c r="I31" s="13">
        <f t="shared" si="0"/>
        <v>964.69999999999993</v>
      </c>
    </row>
    <row r="32" spans="2:9" x14ac:dyDescent="0.2">
      <c r="B32" s="18" t="str">
        <f t="shared" si="1"/>
        <v>2023</v>
      </c>
      <c r="C32" s="3">
        <v>260</v>
      </c>
      <c r="D32" s="19" t="s">
        <v>28</v>
      </c>
      <c r="E32" s="16">
        <v>962.7</v>
      </c>
      <c r="F32" s="16">
        <v>231.7</v>
      </c>
      <c r="G32" s="16">
        <v>222.7</v>
      </c>
      <c r="H32" s="16">
        <v>144.6</v>
      </c>
      <c r="I32" s="13">
        <f t="shared" si="0"/>
        <v>599</v>
      </c>
    </row>
    <row r="33" spans="2:9" x14ac:dyDescent="0.2">
      <c r="B33" s="18" t="str">
        <f t="shared" si="1"/>
        <v>2023</v>
      </c>
      <c r="C33" s="3">
        <v>265</v>
      </c>
      <c r="D33" s="19" t="s">
        <v>38</v>
      </c>
      <c r="E33" s="16">
        <v>1900.7</v>
      </c>
      <c r="F33" s="16">
        <v>442</v>
      </c>
      <c r="G33" s="16">
        <v>458.4</v>
      </c>
      <c r="H33" s="16">
        <v>363.9</v>
      </c>
      <c r="I33" s="13">
        <f t="shared" si="0"/>
        <v>1264.3</v>
      </c>
    </row>
    <row r="34" spans="2:9" x14ac:dyDescent="0.2">
      <c r="B34" s="18" t="str">
        <f t="shared" si="1"/>
        <v>2023</v>
      </c>
      <c r="C34" s="3">
        <v>269</v>
      </c>
      <c r="D34" s="19" t="s">
        <v>39</v>
      </c>
      <c r="E34" s="16">
        <v>417.2</v>
      </c>
      <c r="F34" s="16">
        <v>100.1</v>
      </c>
      <c r="G34" s="16">
        <v>92.2</v>
      </c>
      <c r="H34" s="16">
        <v>65.7</v>
      </c>
      <c r="I34" s="13">
        <f t="shared" si="0"/>
        <v>258</v>
      </c>
    </row>
    <row r="35" spans="2:9" x14ac:dyDescent="0.2">
      <c r="B35" s="18" t="str">
        <f t="shared" si="1"/>
        <v>2023</v>
      </c>
      <c r="C35" s="3">
        <v>270</v>
      </c>
      <c r="D35" s="19" t="s">
        <v>27</v>
      </c>
      <c r="E35" s="16">
        <v>913.6</v>
      </c>
      <c r="F35" s="16">
        <v>242.8</v>
      </c>
      <c r="G35" s="16">
        <v>212.5</v>
      </c>
      <c r="H35" s="16">
        <v>143.6</v>
      </c>
      <c r="I35" s="13">
        <f t="shared" si="0"/>
        <v>598.9</v>
      </c>
    </row>
    <row r="36" spans="2:9" x14ac:dyDescent="0.2">
      <c r="B36" s="18" t="str">
        <f t="shared" si="1"/>
        <v>2023</v>
      </c>
      <c r="C36" s="3">
        <v>306</v>
      </c>
      <c r="D36" s="19" t="s">
        <v>46</v>
      </c>
      <c r="E36" s="16">
        <v>976.3</v>
      </c>
      <c r="F36" s="16">
        <v>223.4</v>
      </c>
      <c r="G36" s="16">
        <v>209.8</v>
      </c>
      <c r="H36" s="16">
        <v>151.30000000000001</v>
      </c>
      <c r="I36" s="13">
        <f t="shared" si="0"/>
        <v>584.5</v>
      </c>
    </row>
    <row r="37" spans="2:9" x14ac:dyDescent="0.2">
      <c r="B37" s="18" t="str">
        <f t="shared" si="1"/>
        <v>2023</v>
      </c>
      <c r="C37" s="3">
        <v>316</v>
      </c>
      <c r="D37" s="19" t="s">
        <v>42</v>
      </c>
      <c r="E37" s="16">
        <v>1577.4</v>
      </c>
      <c r="F37" s="16">
        <v>366.3</v>
      </c>
      <c r="G37" s="16">
        <v>347.3</v>
      </c>
      <c r="H37" s="16">
        <v>298.10000000000002</v>
      </c>
      <c r="I37" s="13">
        <f t="shared" si="0"/>
        <v>1011.7</v>
      </c>
    </row>
    <row r="38" spans="2:9" x14ac:dyDescent="0.2">
      <c r="B38" s="18" t="str">
        <f t="shared" si="1"/>
        <v>2023</v>
      </c>
      <c r="C38" s="3">
        <v>320</v>
      </c>
      <c r="D38" s="19" t="s">
        <v>40</v>
      </c>
      <c r="E38" s="16">
        <v>842</v>
      </c>
      <c r="F38" s="16">
        <v>184.3</v>
      </c>
      <c r="G38" s="16">
        <v>233.2</v>
      </c>
      <c r="H38" s="16">
        <v>145</v>
      </c>
      <c r="I38" s="13">
        <f t="shared" si="0"/>
        <v>562.5</v>
      </c>
    </row>
    <row r="39" spans="2:9" x14ac:dyDescent="0.2">
      <c r="B39" s="18" t="str">
        <f t="shared" si="1"/>
        <v>2023</v>
      </c>
      <c r="C39" s="3">
        <v>326</v>
      </c>
      <c r="D39" s="19" t="s">
        <v>43</v>
      </c>
      <c r="E39" s="16">
        <v>1558.7</v>
      </c>
      <c r="F39" s="16">
        <v>360.4</v>
      </c>
      <c r="G39" s="16">
        <v>329.5</v>
      </c>
      <c r="H39" s="16">
        <v>247.8</v>
      </c>
      <c r="I39" s="13">
        <f t="shared" si="0"/>
        <v>937.7</v>
      </c>
    </row>
    <row r="40" spans="2:9" x14ac:dyDescent="0.2">
      <c r="B40" s="18" t="str">
        <f t="shared" si="1"/>
        <v>2023</v>
      </c>
      <c r="C40" s="3">
        <v>329</v>
      </c>
      <c r="D40" s="19" t="s">
        <v>47</v>
      </c>
      <c r="E40" s="16">
        <v>769</v>
      </c>
      <c r="F40" s="16">
        <v>178.1</v>
      </c>
      <c r="G40" s="16">
        <v>190.9</v>
      </c>
      <c r="H40" s="16">
        <v>129.6</v>
      </c>
      <c r="I40" s="13">
        <f t="shared" si="0"/>
        <v>498.6</v>
      </c>
    </row>
    <row r="41" spans="2:9" x14ac:dyDescent="0.2">
      <c r="B41" s="18" t="str">
        <f t="shared" si="1"/>
        <v>2023</v>
      </c>
      <c r="C41" s="3">
        <v>330</v>
      </c>
      <c r="D41" s="19" t="s">
        <v>48</v>
      </c>
      <c r="E41" s="16">
        <v>2117.6999999999998</v>
      </c>
      <c r="F41" s="16">
        <v>470.8</v>
      </c>
      <c r="G41" s="16">
        <v>486</v>
      </c>
      <c r="H41" s="16">
        <v>407.2</v>
      </c>
      <c r="I41" s="13">
        <f t="shared" si="0"/>
        <v>1364</v>
      </c>
    </row>
    <row r="42" spans="2:9" x14ac:dyDescent="0.2">
      <c r="B42" s="18" t="str">
        <f t="shared" si="1"/>
        <v>2023</v>
      </c>
      <c r="C42" s="3">
        <v>336</v>
      </c>
      <c r="D42" s="19" t="s">
        <v>50</v>
      </c>
      <c r="E42" s="16">
        <v>585.6</v>
      </c>
      <c r="F42" s="16">
        <v>127.5</v>
      </c>
      <c r="G42" s="16">
        <v>137.9</v>
      </c>
      <c r="H42" s="16">
        <v>101.5</v>
      </c>
      <c r="I42" s="13">
        <f t="shared" si="0"/>
        <v>366.9</v>
      </c>
    </row>
    <row r="43" spans="2:9" x14ac:dyDescent="0.2">
      <c r="B43" s="18" t="str">
        <f t="shared" si="1"/>
        <v>2023</v>
      </c>
      <c r="C43" s="3">
        <v>340</v>
      </c>
      <c r="D43" s="19" t="s">
        <v>49</v>
      </c>
      <c r="E43" s="16">
        <v>718</v>
      </c>
      <c r="F43" s="16">
        <v>169.1</v>
      </c>
      <c r="G43" s="16">
        <v>158.4</v>
      </c>
      <c r="H43" s="16">
        <v>132.19999999999999</v>
      </c>
      <c r="I43" s="13">
        <f t="shared" si="0"/>
        <v>459.7</v>
      </c>
    </row>
    <row r="44" spans="2:9" x14ac:dyDescent="0.2">
      <c r="B44" s="18" t="str">
        <f t="shared" si="1"/>
        <v>2023</v>
      </c>
      <c r="C44" s="3">
        <v>350</v>
      </c>
      <c r="D44" s="19" t="s">
        <v>37</v>
      </c>
      <c r="E44" s="16">
        <v>584.5</v>
      </c>
      <c r="F44" s="16">
        <v>151.4</v>
      </c>
      <c r="G44" s="16">
        <v>135.80000000000001</v>
      </c>
      <c r="H44" s="16">
        <v>98.1</v>
      </c>
      <c r="I44" s="13">
        <f t="shared" si="0"/>
        <v>385.30000000000007</v>
      </c>
    </row>
    <row r="45" spans="2:9" x14ac:dyDescent="0.2">
      <c r="B45" s="18" t="str">
        <f t="shared" si="1"/>
        <v>2023</v>
      </c>
      <c r="C45" s="3">
        <v>360</v>
      </c>
      <c r="D45" s="19" t="s">
        <v>44</v>
      </c>
      <c r="E45" s="16">
        <v>1299</v>
      </c>
      <c r="F45" s="16">
        <v>297.3</v>
      </c>
      <c r="G45" s="16">
        <v>280.8</v>
      </c>
      <c r="H45" s="16">
        <v>253.8</v>
      </c>
      <c r="I45" s="13">
        <f t="shared" si="0"/>
        <v>831.90000000000009</v>
      </c>
    </row>
    <row r="46" spans="2:9" x14ac:dyDescent="0.2">
      <c r="B46" s="18" t="str">
        <f t="shared" si="1"/>
        <v>2023</v>
      </c>
      <c r="C46" s="3">
        <v>370</v>
      </c>
      <c r="D46" s="19" t="s">
        <v>45</v>
      </c>
      <c r="E46" s="16">
        <v>2034.8</v>
      </c>
      <c r="F46" s="16">
        <v>476.6</v>
      </c>
      <c r="G46" s="16">
        <v>464.1</v>
      </c>
      <c r="H46" s="16">
        <v>334.4</v>
      </c>
      <c r="I46" s="13">
        <f t="shared" si="0"/>
        <v>1275.0999999999999</v>
      </c>
    </row>
    <row r="47" spans="2:9" x14ac:dyDescent="0.2">
      <c r="B47" s="18" t="str">
        <f t="shared" si="1"/>
        <v>2023</v>
      </c>
      <c r="C47" s="3">
        <v>376</v>
      </c>
      <c r="D47" s="19" t="s">
        <v>41</v>
      </c>
      <c r="E47" s="16">
        <v>1487.4</v>
      </c>
      <c r="F47" s="16">
        <v>334.3</v>
      </c>
      <c r="G47" s="16">
        <v>342.1</v>
      </c>
      <c r="H47" s="16">
        <v>286.2</v>
      </c>
      <c r="I47" s="13">
        <f t="shared" si="0"/>
        <v>962.60000000000014</v>
      </c>
    </row>
    <row r="48" spans="2:9" x14ac:dyDescent="0.2">
      <c r="B48" s="18" t="str">
        <f t="shared" si="1"/>
        <v>2023</v>
      </c>
      <c r="C48" s="3">
        <v>390</v>
      </c>
      <c r="D48" s="19" t="s">
        <v>51</v>
      </c>
      <c r="E48" s="16">
        <v>1382.9</v>
      </c>
      <c r="F48" s="16">
        <v>307.8</v>
      </c>
      <c r="G48" s="16">
        <v>299</v>
      </c>
      <c r="H48" s="16">
        <v>268</v>
      </c>
      <c r="I48" s="13">
        <f t="shared" si="0"/>
        <v>874.8</v>
      </c>
    </row>
    <row r="49" spans="2:9" x14ac:dyDescent="0.2">
      <c r="B49" s="18" t="str">
        <f t="shared" si="1"/>
        <v>2023</v>
      </c>
      <c r="C49" s="3">
        <v>400</v>
      </c>
      <c r="D49" s="19" t="s">
        <v>33</v>
      </c>
      <c r="E49" s="16">
        <v>990.3</v>
      </c>
      <c r="F49" s="16">
        <v>210.4</v>
      </c>
      <c r="G49" s="16">
        <v>209.6</v>
      </c>
      <c r="H49" s="16">
        <v>215.5</v>
      </c>
      <c r="I49" s="13">
        <f t="shared" si="0"/>
        <v>635.5</v>
      </c>
    </row>
    <row r="50" spans="2:9" x14ac:dyDescent="0.2">
      <c r="B50" s="18" t="str">
        <f t="shared" si="1"/>
        <v>2023</v>
      </c>
      <c r="C50" s="3">
        <v>410</v>
      </c>
      <c r="D50" s="19" t="s">
        <v>56</v>
      </c>
      <c r="E50" s="16">
        <v>763.7</v>
      </c>
      <c r="F50" s="16">
        <v>157.1</v>
      </c>
      <c r="G50" s="16">
        <v>202.5</v>
      </c>
      <c r="H50" s="16">
        <v>171.3</v>
      </c>
      <c r="I50" s="13">
        <f t="shared" si="0"/>
        <v>530.90000000000009</v>
      </c>
    </row>
    <row r="51" spans="2:9" x14ac:dyDescent="0.2">
      <c r="B51" s="18" t="str">
        <f t="shared" si="1"/>
        <v>2023</v>
      </c>
      <c r="C51" s="3">
        <v>420</v>
      </c>
      <c r="D51" s="19" t="s">
        <v>52</v>
      </c>
      <c r="E51" s="16">
        <v>1027.9000000000001</v>
      </c>
      <c r="F51" s="16">
        <v>209</v>
      </c>
      <c r="G51" s="16">
        <v>239.2</v>
      </c>
      <c r="H51" s="16">
        <v>239.3</v>
      </c>
      <c r="I51" s="13">
        <f t="shared" si="0"/>
        <v>687.5</v>
      </c>
    </row>
    <row r="52" spans="2:9" x14ac:dyDescent="0.2">
      <c r="B52" s="18" t="str">
        <f t="shared" si="1"/>
        <v>2023</v>
      </c>
      <c r="C52" s="3">
        <v>430</v>
      </c>
      <c r="D52" s="19" t="s">
        <v>53</v>
      </c>
      <c r="E52" s="16">
        <v>1187.7</v>
      </c>
      <c r="F52" s="16">
        <v>246.8</v>
      </c>
      <c r="G52" s="16">
        <v>286.39999999999998</v>
      </c>
      <c r="H52" s="16">
        <v>287</v>
      </c>
      <c r="I52" s="13">
        <f t="shared" si="0"/>
        <v>820.2</v>
      </c>
    </row>
    <row r="53" spans="2:9" x14ac:dyDescent="0.2">
      <c r="B53" s="18" t="str">
        <f t="shared" si="1"/>
        <v>2023</v>
      </c>
      <c r="C53" s="3">
        <v>440</v>
      </c>
      <c r="D53" s="19" t="s">
        <v>54</v>
      </c>
      <c r="E53" s="16">
        <v>743.8</v>
      </c>
      <c r="F53" s="16">
        <v>184.7</v>
      </c>
      <c r="G53" s="16">
        <v>174.2</v>
      </c>
      <c r="H53" s="16">
        <v>130.5</v>
      </c>
      <c r="I53" s="13">
        <f t="shared" si="0"/>
        <v>489.4</v>
      </c>
    </row>
    <row r="54" spans="2:9" x14ac:dyDescent="0.2">
      <c r="B54" s="18" t="str">
        <f t="shared" si="1"/>
        <v>2023</v>
      </c>
      <c r="C54" s="3">
        <v>450</v>
      </c>
      <c r="D54" s="19" t="s">
        <v>58</v>
      </c>
      <c r="E54" s="16">
        <v>977.4</v>
      </c>
      <c r="F54" s="16">
        <v>217.1</v>
      </c>
      <c r="G54" s="16">
        <v>219.3</v>
      </c>
      <c r="H54" s="16">
        <v>194.9</v>
      </c>
      <c r="I54" s="13">
        <f t="shared" si="0"/>
        <v>631.29999999999995</v>
      </c>
    </row>
    <row r="55" spans="2:9" x14ac:dyDescent="0.2">
      <c r="B55" s="18" t="str">
        <f t="shared" si="1"/>
        <v>2023</v>
      </c>
      <c r="C55" s="3">
        <v>461</v>
      </c>
      <c r="D55" s="19" t="s">
        <v>59</v>
      </c>
      <c r="E55" s="16">
        <v>4240.2</v>
      </c>
      <c r="F55" s="16">
        <v>954.9</v>
      </c>
      <c r="G55" s="16">
        <v>953.6</v>
      </c>
      <c r="H55" s="16">
        <v>803.5</v>
      </c>
      <c r="I55" s="13">
        <f t="shared" si="0"/>
        <v>2712</v>
      </c>
    </row>
    <row r="56" spans="2:9" x14ac:dyDescent="0.2">
      <c r="B56" s="18" t="str">
        <f t="shared" si="1"/>
        <v>2023</v>
      </c>
      <c r="C56" s="3">
        <v>479</v>
      </c>
      <c r="D56" s="19" t="s">
        <v>60</v>
      </c>
      <c r="E56" s="16">
        <v>1898.1</v>
      </c>
      <c r="F56" s="16">
        <v>413.6</v>
      </c>
      <c r="G56" s="16">
        <v>423.1</v>
      </c>
      <c r="H56" s="16">
        <v>429</v>
      </c>
      <c r="I56" s="13">
        <f t="shared" si="0"/>
        <v>1265.7</v>
      </c>
    </row>
    <row r="57" spans="2:9" x14ac:dyDescent="0.2">
      <c r="B57" s="18" t="str">
        <f t="shared" si="1"/>
        <v>2023</v>
      </c>
      <c r="C57" s="3">
        <v>480</v>
      </c>
      <c r="D57" s="19" t="s">
        <v>57</v>
      </c>
      <c r="E57" s="16">
        <v>605.70000000000005</v>
      </c>
      <c r="F57" s="16">
        <v>144.69999999999999</v>
      </c>
      <c r="G57" s="16">
        <v>128</v>
      </c>
      <c r="H57" s="16">
        <v>122.7</v>
      </c>
      <c r="I57" s="13">
        <f t="shared" si="0"/>
        <v>395.4</v>
      </c>
    </row>
    <row r="58" spans="2:9" x14ac:dyDescent="0.2">
      <c r="B58" s="18" t="str">
        <f t="shared" si="1"/>
        <v>2023</v>
      </c>
      <c r="C58" s="3">
        <v>482</v>
      </c>
      <c r="D58" s="19" t="s">
        <v>55</v>
      </c>
      <c r="E58" s="16">
        <v>436.8</v>
      </c>
      <c r="F58" s="16">
        <v>88.5</v>
      </c>
      <c r="G58" s="16">
        <v>92.1</v>
      </c>
      <c r="H58" s="16">
        <v>80.5</v>
      </c>
      <c r="I58" s="13">
        <f t="shared" si="0"/>
        <v>261.10000000000002</v>
      </c>
    </row>
    <row r="59" spans="2:9" x14ac:dyDescent="0.2">
      <c r="B59" s="18" t="str">
        <f t="shared" si="1"/>
        <v>2023</v>
      </c>
      <c r="C59" s="3">
        <v>492</v>
      </c>
      <c r="D59" s="19" t="s">
        <v>61</v>
      </c>
      <c r="E59" s="16">
        <v>245.5</v>
      </c>
      <c r="F59" s="16">
        <v>63.1</v>
      </c>
      <c r="G59" s="16">
        <v>59.3</v>
      </c>
      <c r="H59" s="16">
        <v>47.7</v>
      </c>
      <c r="I59" s="13">
        <f t="shared" si="0"/>
        <v>170.10000000000002</v>
      </c>
    </row>
    <row r="60" spans="2:9" x14ac:dyDescent="0.2">
      <c r="B60" s="18" t="str">
        <f t="shared" si="1"/>
        <v>2023</v>
      </c>
      <c r="C60" s="3">
        <v>510</v>
      </c>
      <c r="D60" s="19" t="s">
        <v>66</v>
      </c>
      <c r="E60" s="16">
        <v>1334.3</v>
      </c>
      <c r="F60" s="16">
        <v>326.10000000000002</v>
      </c>
      <c r="G60" s="16">
        <v>351.3</v>
      </c>
      <c r="H60" s="16">
        <v>253.7</v>
      </c>
      <c r="I60" s="13">
        <f t="shared" si="0"/>
        <v>931.10000000000014</v>
      </c>
    </row>
    <row r="61" spans="2:9" x14ac:dyDescent="0.2">
      <c r="B61" s="18" t="str">
        <f t="shared" si="1"/>
        <v>2023</v>
      </c>
      <c r="C61" s="3">
        <v>530</v>
      </c>
      <c r="D61" s="19" t="s">
        <v>62</v>
      </c>
      <c r="E61" s="16">
        <v>534.70000000000005</v>
      </c>
      <c r="F61" s="16">
        <v>117.6</v>
      </c>
      <c r="G61" s="16">
        <v>134.80000000000001</v>
      </c>
      <c r="H61" s="16">
        <v>115.2</v>
      </c>
      <c r="I61" s="13">
        <f t="shared" si="0"/>
        <v>367.6</v>
      </c>
    </row>
    <row r="62" spans="2:9" x14ac:dyDescent="0.2">
      <c r="B62" s="18" t="str">
        <f t="shared" si="1"/>
        <v>2023</v>
      </c>
      <c r="C62" s="3">
        <v>540</v>
      </c>
      <c r="D62" s="19" t="s">
        <v>68</v>
      </c>
      <c r="E62" s="16">
        <v>2154.1999999999998</v>
      </c>
      <c r="F62" s="16">
        <v>502.6</v>
      </c>
      <c r="G62" s="16">
        <v>594.4</v>
      </c>
      <c r="H62" s="16">
        <v>435.8</v>
      </c>
      <c r="I62" s="13">
        <f t="shared" si="0"/>
        <v>1532.8</v>
      </c>
    </row>
    <row r="63" spans="2:9" x14ac:dyDescent="0.2">
      <c r="B63" s="18" t="str">
        <f t="shared" si="1"/>
        <v>2023</v>
      </c>
      <c r="C63" s="3">
        <v>550</v>
      </c>
      <c r="D63" s="19" t="s">
        <v>69</v>
      </c>
      <c r="E63" s="16">
        <v>1208.4000000000001</v>
      </c>
      <c r="F63" s="16">
        <v>278.89999999999998</v>
      </c>
      <c r="G63" s="16">
        <v>319.8</v>
      </c>
      <c r="H63" s="16">
        <v>219.5</v>
      </c>
      <c r="I63" s="13">
        <f t="shared" si="0"/>
        <v>818.2</v>
      </c>
    </row>
    <row r="64" spans="2:9" x14ac:dyDescent="0.2">
      <c r="B64" s="18" t="str">
        <f t="shared" si="1"/>
        <v>2023</v>
      </c>
      <c r="C64" s="3">
        <v>561</v>
      </c>
      <c r="D64" s="19" t="s">
        <v>63</v>
      </c>
      <c r="E64" s="16">
        <v>2961.2</v>
      </c>
      <c r="F64" s="16">
        <v>682.8</v>
      </c>
      <c r="G64" s="16">
        <v>699.7</v>
      </c>
      <c r="H64" s="16">
        <v>484.7</v>
      </c>
      <c r="I64" s="13">
        <f t="shared" si="0"/>
        <v>1867.2</v>
      </c>
    </row>
    <row r="65" spans="2:9" x14ac:dyDescent="0.2">
      <c r="B65" s="18" t="str">
        <f t="shared" si="1"/>
        <v>2023</v>
      </c>
      <c r="C65" s="3">
        <v>563</v>
      </c>
      <c r="D65" s="19" t="s">
        <v>64</v>
      </c>
      <c r="E65" s="16">
        <v>114.9</v>
      </c>
      <c r="F65" s="16">
        <v>25.3</v>
      </c>
      <c r="G65" s="16">
        <v>27.7</v>
      </c>
      <c r="H65" s="16">
        <v>20</v>
      </c>
      <c r="I65" s="13">
        <f t="shared" si="0"/>
        <v>73</v>
      </c>
    </row>
    <row r="66" spans="2:9" x14ac:dyDescent="0.2">
      <c r="B66" s="18" t="str">
        <f t="shared" si="1"/>
        <v>2023</v>
      </c>
      <c r="C66" s="3">
        <v>573</v>
      </c>
      <c r="D66" s="19" t="s">
        <v>70</v>
      </c>
      <c r="E66" s="16">
        <v>1202.7</v>
      </c>
      <c r="F66" s="16">
        <v>267</v>
      </c>
      <c r="G66" s="16">
        <v>334.3</v>
      </c>
      <c r="H66" s="16">
        <v>278.3</v>
      </c>
      <c r="I66" s="13">
        <f t="shared" si="0"/>
        <v>879.59999999999991</v>
      </c>
    </row>
    <row r="67" spans="2:9" x14ac:dyDescent="0.2">
      <c r="B67" s="18" t="str">
        <f t="shared" si="1"/>
        <v>2023</v>
      </c>
      <c r="C67" s="3">
        <v>575</v>
      </c>
      <c r="D67" s="19" t="s">
        <v>71</v>
      </c>
      <c r="E67" s="16">
        <v>941.2</v>
      </c>
      <c r="F67" s="16">
        <v>212.8</v>
      </c>
      <c r="G67" s="16">
        <v>250.4</v>
      </c>
      <c r="H67" s="16">
        <v>219.1</v>
      </c>
      <c r="I67" s="13">
        <f t="shared" si="0"/>
        <v>682.30000000000007</v>
      </c>
    </row>
    <row r="68" spans="2:9" x14ac:dyDescent="0.2">
      <c r="B68" s="18" t="str">
        <f t="shared" si="1"/>
        <v>2023</v>
      </c>
      <c r="C68" s="3">
        <v>580</v>
      </c>
      <c r="D68" s="19" t="s">
        <v>73</v>
      </c>
      <c r="E68" s="16">
        <v>1717.2</v>
      </c>
      <c r="F68" s="16">
        <v>391.1</v>
      </c>
      <c r="G68" s="16">
        <v>415.5</v>
      </c>
      <c r="H68" s="16">
        <v>310.89999999999998</v>
      </c>
      <c r="I68" s="13">
        <f t="shared" si="0"/>
        <v>1117.5</v>
      </c>
    </row>
    <row r="69" spans="2:9" x14ac:dyDescent="0.2">
      <c r="B69" s="18" t="str">
        <f t="shared" si="1"/>
        <v>2023</v>
      </c>
      <c r="C69" s="3">
        <v>607</v>
      </c>
      <c r="D69" s="19" t="s">
        <v>65</v>
      </c>
      <c r="E69" s="16">
        <v>1419.9</v>
      </c>
      <c r="F69" s="16">
        <v>316.3</v>
      </c>
      <c r="G69" s="16">
        <v>322.7</v>
      </c>
      <c r="H69" s="16">
        <v>247</v>
      </c>
      <c r="I69" s="13">
        <f t="shared" ref="I69:I101" si="2">SUM(F69:H69)</f>
        <v>886</v>
      </c>
    </row>
    <row r="70" spans="2:9" x14ac:dyDescent="0.2">
      <c r="B70" s="18" t="str">
        <f t="shared" ref="B70:B101" si="3">B69</f>
        <v>2023</v>
      </c>
      <c r="C70" s="3">
        <v>615</v>
      </c>
      <c r="D70" s="19" t="s">
        <v>76</v>
      </c>
      <c r="E70" s="16">
        <v>2092.1</v>
      </c>
      <c r="F70" s="16">
        <v>466.5</v>
      </c>
      <c r="G70" s="16">
        <v>443.9</v>
      </c>
      <c r="H70" s="16">
        <v>382.3</v>
      </c>
      <c r="I70" s="13">
        <f t="shared" si="2"/>
        <v>1292.7</v>
      </c>
    </row>
    <row r="71" spans="2:9" x14ac:dyDescent="0.2">
      <c r="B71" s="18" t="str">
        <f t="shared" si="3"/>
        <v>2023</v>
      </c>
      <c r="C71" s="3">
        <v>621</v>
      </c>
      <c r="D71" s="19" t="s">
        <v>67</v>
      </c>
      <c r="E71" s="16">
        <v>1954.3</v>
      </c>
      <c r="F71" s="16">
        <v>440.9</v>
      </c>
      <c r="G71" s="16">
        <v>455.7</v>
      </c>
      <c r="H71" s="16">
        <v>346.4</v>
      </c>
      <c r="I71" s="13">
        <f t="shared" si="2"/>
        <v>1243</v>
      </c>
    </row>
    <row r="72" spans="2:9" x14ac:dyDescent="0.2">
      <c r="B72" s="18" t="str">
        <f t="shared" si="3"/>
        <v>2023</v>
      </c>
      <c r="C72" s="3">
        <v>630</v>
      </c>
      <c r="D72" s="19" t="s">
        <v>72</v>
      </c>
      <c r="E72" s="16">
        <v>2300.8000000000002</v>
      </c>
      <c r="F72" s="16">
        <v>534.29999999999995</v>
      </c>
      <c r="G72" s="16">
        <v>542.6</v>
      </c>
      <c r="H72" s="16">
        <v>436.5</v>
      </c>
      <c r="I72" s="13">
        <f t="shared" si="2"/>
        <v>1513.4</v>
      </c>
    </row>
    <row r="73" spans="2:9" x14ac:dyDescent="0.2">
      <c r="B73" s="18" t="str">
        <f t="shared" si="3"/>
        <v>2023</v>
      </c>
      <c r="C73" s="3">
        <v>657</v>
      </c>
      <c r="D73" s="19" t="s">
        <v>85</v>
      </c>
      <c r="E73" s="16">
        <v>1966.2</v>
      </c>
      <c r="F73" s="16">
        <v>436.3</v>
      </c>
      <c r="G73" s="16">
        <v>468.8</v>
      </c>
      <c r="H73" s="16">
        <v>364.6</v>
      </c>
      <c r="I73" s="13">
        <f t="shared" si="2"/>
        <v>1269.7</v>
      </c>
    </row>
    <row r="74" spans="2:9" x14ac:dyDescent="0.2">
      <c r="B74" s="18" t="str">
        <f t="shared" si="3"/>
        <v>2023</v>
      </c>
      <c r="C74" s="3">
        <v>661</v>
      </c>
      <c r="D74" s="19" t="s">
        <v>86</v>
      </c>
      <c r="E74" s="16">
        <v>1427.3</v>
      </c>
      <c r="F74" s="16">
        <v>323.8</v>
      </c>
      <c r="G74" s="16">
        <v>334.1</v>
      </c>
      <c r="H74" s="16">
        <v>262.10000000000002</v>
      </c>
      <c r="I74" s="13">
        <f t="shared" si="2"/>
        <v>920.00000000000011</v>
      </c>
    </row>
    <row r="75" spans="2:9" x14ac:dyDescent="0.2">
      <c r="B75" s="18" t="str">
        <f t="shared" si="3"/>
        <v>2023</v>
      </c>
      <c r="C75" s="3">
        <v>665</v>
      </c>
      <c r="D75" s="19" t="s">
        <v>88</v>
      </c>
      <c r="E75" s="16">
        <v>540.79999999999995</v>
      </c>
      <c r="F75" s="16">
        <v>121.9</v>
      </c>
      <c r="G75" s="16">
        <v>139.4</v>
      </c>
      <c r="H75" s="16">
        <v>109.3</v>
      </c>
      <c r="I75" s="13">
        <f t="shared" si="2"/>
        <v>370.6</v>
      </c>
    </row>
    <row r="76" spans="2:9" x14ac:dyDescent="0.2">
      <c r="B76" s="18" t="str">
        <f t="shared" si="3"/>
        <v>2023</v>
      </c>
      <c r="C76" s="3">
        <v>671</v>
      </c>
      <c r="D76" s="19" t="s">
        <v>91</v>
      </c>
      <c r="E76" s="16">
        <v>586.4</v>
      </c>
      <c r="F76" s="16">
        <v>146.19999999999999</v>
      </c>
      <c r="G76" s="16">
        <v>121.4</v>
      </c>
      <c r="H76" s="16">
        <v>114.3</v>
      </c>
      <c r="I76" s="13">
        <f t="shared" si="2"/>
        <v>381.90000000000003</v>
      </c>
    </row>
    <row r="77" spans="2:9" x14ac:dyDescent="0.2">
      <c r="B77" s="18" t="str">
        <f t="shared" si="3"/>
        <v>2023</v>
      </c>
      <c r="C77" s="3">
        <v>706</v>
      </c>
      <c r="D77" s="19" t="s">
        <v>83</v>
      </c>
      <c r="E77" s="16">
        <v>1138.8</v>
      </c>
      <c r="F77" s="16">
        <v>261.2</v>
      </c>
      <c r="G77" s="16">
        <v>275.60000000000002</v>
      </c>
      <c r="H77" s="16">
        <v>201.4</v>
      </c>
      <c r="I77" s="13">
        <f t="shared" si="2"/>
        <v>738.19999999999993</v>
      </c>
    </row>
    <row r="78" spans="2:9" x14ac:dyDescent="0.2">
      <c r="B78" s="18" t="str">
        <f t="shared" si="3"/>
        <v>2023</v>
      </c>
      <c r="C78" s="3">
        <v>707</v>
      </c>
      <c r="D78" s="19" t="s">
        <v>77</v>
      </c>
      <c r="E78" s="16">
        <v>1031.2</v>
      </c>
      <c r="F78" s="16">
        <v>227</v>
      </c>
      <c r="G78" s="16">
        <v>238.8</v>
      </c>
      <c r="H78" s="16">
        <v>193.7</v>
      </c>
      <c r="I78" s="13">
        <f t="shared" si="2"/>
        <v>659.5</v>
      </c>
    </row>
    <row r="79" spans="2:9" x14ac:dyDescent="0.2">
      <c r="B79" s="18" t="str">
        <f t="shared" si="3"/>
        <v>2023</v>
      </c>
      <c r="C79" s="3">
        <v>710</v>
      </c>
      <c r="D79" s="19" t="s">
        <v>74</v>
      </c>
      <c r="E79" s="16">
        <v>822.2</v>
      </c>
      <c r="F79" s="16">
        <v>204.8</v>
      </c>
      <c r="G79" s="16">
        <v>183.4</v>
      </c>
      <c r="H79" s="16">
        <v>159.9</v>
      </c>
      <c r="I79" s="13">
        <f t="shared" si="2"/>
        <v>548.1</v>
      </c>
    </row>
    <row r="80" spans="2:9" x14ac:dyDescent="0.2">
      <c r="B80" s="18" t="str">
        <f t="shared" si="3"/>
        <v>2023</v>
      </c>
      <c r="C80" s="3">
        <v>727</v>
      </c>
      <c r="D80" s="19" t="s">
        <v>78</v>
      </c>
      <c r="E80" s="16">
        <v>482.9</v>
      </c>
      <c r="F80" s="16">
        <v>108</v>
      </c>
      <c r="G80" s="16">
        <v>113.7</v>
      </c>
      <c r="H80" s="16">
        <v>118.8</v>
      </c>
      <c r="I80" s="13">
        <f t="shared" si="2"/>
        <v>340.5</v>
      </c>
    </row>
    <row r="81" spans="2:9" x14ac:dyDescent="0.2">
      <c r="B81" s="18" t="str">
        <f t="shared" si="3"/>
        <v>2023</v>
      </c>
      <c r="C81" s="3">
        <v>730</v>
      </c>
      <c r="D81" s="19" t="s">
        <v>79</v>
      </c>
      <c r="E81" s="16">
        <v>1784.9</v>
      </c>
      <c r="F81" s="16">
        <v>414.3</v>
      </c>
      <c r="G81" s="16">
        <v>422.3</v>
      </c>
      <c r="H81" s="16">
        <v>329</v>
      </c>
      <c r="I81" s="13">
        <f t="shared" si="2"/>
        <v>1165.5999999999999</v>
      </c>
    </row>
    <row r="82" spans="2:9" x14ac:dyDescent="0.2">
      <c r="B82" s="18" t="str">
        <f t="shared" si="3"/>
        <v>2023</v>
      </c>
      <c r="C82" s="3">
        <v>740</v>
      </c>
      <c r="D82" s="19" t="s">
        <v>81</v>
      </c>
      <c r="E82" s="16">
        <v>1718.3</v>
      </c>
      <c r="F82" s="16">
        <v>360.7</v>
      </c>
      <c r="G82" s="16">
        <v>431.3</v>
      </c>
      <c r="H82" s="16">
        <v>346.9</v>
      </c>
      <c r="I82" s="13">
        <f t="shared" si="2"/>
        <v>1138.9000000000001</v>
      </c>
    </row>
    <row r="83" spans="2:9" x14ac:dyDescent="0.2">
      <c r="B83" s="18" t="str">
        <f t="shared" si="3"/>
        <v>2023</v>
      </c>
      <c r="C83" s="3">
        <v>741</v>
      </c>
      <c r="D83" s="19" t="s">
        <v>80</v>
      </c>
      <c r="E83" s="16">
        <v>192.6</v>
      </c>
      <c r="F83" s="16">
        <v>38.6</v>
      </c>
      <c r="G83" s="16">
        <v>46.8</v>
      </c>
      <c r="H83" s="16">
        <v>45.6</v>
      </c>
      <c r="I83" s="13">
        <f t="shared" si="2"/>
        <v>131</v>
      </c>
    </row>
    <row r="84" spans="2:9" x14ac:dyDescent="0.2">
      <c r="B84" s="18" t="str">
        <f t="shared" si="3"/>
        <v>2023</v>
      </c>
      <c r="C84" s="3">
        <v>746</v>
      </c>
      <c r="D84" s="19" t="s">
        <v>82</v>
      </c>
      <c r="E84" s="16">
        <v>1168.0999999999999</v>
      </c>
      <c r="F84" s="16">
        <v>277.2</v>
      </c>
      <c r="G84" s="16">
        <v>285.3</v>
      </c>
      <c r="H84" s="16">
        <v>203.2</v>
      </c>
      <c r="I84" s="13">
        <f t="shared" si="2"/>
        <v>765.7</v>
      </c>
    </row>
    <row r="85" spans="2:9" x14ac:dyDescent="0.2">
      <c r="B85" s="18" t="str">
        <f t="shared" si="3"/>
        <v>2023</v>
      </c>
      <c r="C85" s="3">
        <v>751</v>
      </c>
      <c r="D85" s="19" t="s">
        <v>84</v>
      </c>
      <c r="E85" s="16">
        <v>5564.6</v>
      </c>
      <c r="F85" s="16">
        <v>1207.2</v>
      </c>
      <c r="G85" s="16">
        <v>1240.7</v>
      </c>
      <c r="H85" s="16">
        <v>1001.9</v>
      </c>
      <c r="I85" s="13">
        <f t="shared" si="2"/>
        <v>3449.8</v>
      </c>
    </row>
    <row r="86" spans="2:9" x14ac:dyDescent="0.2">
      <c r="B86" s="18" t="str">
        <f t="shared" si="3"/>
        <v>2023</v>
      </c>
      <c r="C86" s="3">
        <v>756</v>
      </c>
      <c r="D86" s="19" t="s">
        <v>87</v>
      </c>
      <c r="E86" s="16">
        <v>859</v>
      </c>
      <c r="F86" s="16">
        <v>202.6</v>
      </c>
      <c r="G86" s="16">
        <v>202.1</v>
      </c>
      <c r="H86" s="16">
        <v>177.6</v>
      </c>
      <c r="I86" s="13">
        <f t="shared" si="2"/>
        <v>582.29999999999995</v>
      </c>
    </row>
    <row r="87" spans="2:9" x14ac:dyDescent="0.2">
      <c r="B87" s="18" t="str">
        <f t="shared" si="3"/>
        <v>2023</v>
      </c>
      <c r="C87" s="3">
        <v>760</v>
      </c>
      <c r="D87" s="19" t="s">
        <v>89</v>
      </c>
      <c r="E87" s="16">
        <v>1441.8</v>
      </c>
      <c r="F87" s="16">
        <v>307.10000000000002</v>
      </c>
      <c r="G87" s="16">
        <v>364.3</v>
      </c>
      <c r="H87" s="16">
        <v>267.3</v>
      </c>
      <c r="I87" s="13">
        <f t="shared" si="2"/>
        <v>938.7</v>
      </c>
    </row>
    <row r="88" spans="2:9" x14ac:dyDescent="0.2">
      <c r="B88" s="18" t="str">
        <f t="shared" si="3"/>
        <v>2023</v>
      </c>
      <c r="C88" s="3">
        <v>766</v>
      </c>
      <c r="D88" s="19" t="s">
        <v>75</v>
      </c>
      <c r="E88" s="16">
        <v>708</v>
      </c>
      <c r="F88" s="16">
        <v>152.1</v>
      </c>
      <c r="G88" s="16">
        <v>176.3</v>
      </c>
      <c r="H88" s="16">
        <v>176.9</v>
      </c>
      <c r="I88" s="13">
        <f t="shared" si="2"/>
        <v>505.29999999999995</v>
      </c>
    </row>
    <row r="89" spans="2:9" x14ac:dyDescent="0.2">
      <c r="B89" s="18" t="str">
        <f t="shared" si="3"/>
        <v>2023</v>
      </c>
      <c r="C89" s="3">
        <v>773</v>
      </c>
      <c r="D89" s="19" t="s">
        <v>99</v>
      </c>
      <c r="E89" s="16">
        <v>654.1</v>
      </c>
      <c r="F89" s="16">
        <v>141</v>
      </c>
      <c r="G89" s="16">
        <v>152.80000000000001</v>
      </c>
      <c r="H89" s="16">
        <v>126.6</v>
      </c>
      <c r="I89" s="13">
        <f t="shared" si="2"/>
        <v>420.4</v>
      </c>
    </row>
    <row r="90" spans="2:9" x14ac:dyDescent="0.2">
      <c r="B90" s="18" t="str">
        <f t="shared" si="3"/>
        <v>2023</v>
      </c>
      <c r="C90" s="3">
        <v>779</v>
      </c>
      <c r="D90" s="19" t="s">
        <v>90</v>
      </c>
      <c r="E90" s="16">
        <v>1157.3</v>
      </c>
      <c r="F90" s="16">
        <v>269.2</v>
      </c>
      <c r="G90" s="16">
        <v>267.3</v>
      </c>
      <c r="H90" s="16">
        <v>230.9</v>
      </c>
      <c r="I90" s="13">
        <f t="shared" si="2"/>
        <v>767.4</v>
      </c>
    </row>
    <row r="91" spans="2:9" x14ac:dyDescent="0.2">
      <c r="B91" s="18" t="str">
        <f t="shared" si="3"/>
        <v>2023</v>
      </c>
      <c r="C91" s="3">
        <v>787</v>
      </c>
      <c r="D91" s="19" t="s">
        <v>101</v>
      </c>
      <c r="E91" s="16">
        <v>961.9</v>
      </c>
      <c r="F91" s="16">
        <v>239.5</v>
      </c>
      <c r="G91" s="16">
        <v>212</v>
      </c>
      <c r="H91" s="16">
        <v>178.3</v>
      </c>
      <c r="I91" s="13">
        <f t="shared" si="2"/>
        <v>629.79999999999995</v>
      </c>
    </row>
    <row r="92" spans="2:9" x14ac:dyDescent="0.2">
      <c r="B92" s="18" t="str">
        <f t="shared" si="3"/>
        <v>2023</v>
      </c>
      <c r="C92" s="3">
        <v>791</v>
      </c>
      <c r="D92" s="19" t="s">
        <v>92</v>
      </c>
      <c r="E92" s="16">
        <v>2362.5</v>
      </c>
      <c r="F92" s="16">
        <v>519.79999999999995</v>
      </c>
      <c r="G92" s="16">
        <v>560.70000000000005</v>
      </c>
      <c r="H92" s="16">
        <v>454.7</v>
      </c>
      <c r="I92" s="13">
        <f t="shared" si="2"/>
        <v>1535.2</v>
      </c>
    </row>
    <row r="93" spans="2:9" x14ac:dyDescent="0.2">
      <c r="B93" s="18" t="str">
        <f t="shared" si="3"/>
        <v>2023</v>
      </c>
      <c r="C93" s="3">
        <v>810</v>
      </c>
      <c r="D93" s="19" t="s">
        <v>93</v>
      </c>
      <c r="E93" s="16">
        <v>892.1</v>
      </c>
      <c r="F93" s="16">
        <v>201.8</v>
      </c>
      <c r="G93" s="16">
        <v>218.7</v>
      </c>
      <c r="H93" s="16">
        <v>187.1</v>
      </c>
      <c r="I93" s="13">
        <f t="shared" si="2"/>
        <v>607.6</v>
      </c>
    </row>
    <row r="94" spans="2:9" x14ac:dyDescent="0.2">
      <c r="B94" s="18" t="str">
        <f t="shared" si="3"/>
        <v>2023</v>
      </c>
      <c r="C94" s="3">
        <v>813</v>
      </c>
      <c r="D94" s="19" t="s">
        <v>94</v>
      </c>
      <c r="E94" s="16">
        <v>2074.5</v>
      </c>
      <c r="F94" s="16">
        <v>500.6</v>
      </c>
      <c r="G94" s="16">
        <v>466.2</v>
      </c>
      <c r="H94" s="16">
        <v>393.3</v>
      </c>
      <c r="I94" s="13">
        <f t="shared" si="2"/>
        <v>1360.1</v>
      </c>
    </row>
    <row r="95" spans="2:9" x14ac:dyDescent="0.2">
      <c r="B95" s="18" t="str">
        <f t="shared" si="3"/>
        <v>2023</v>
      </c>
      <c r="C95" s="3">
        <v>820</v>
      </c>
      <c r="D95" s="19" t="s">
        <v>102</v>
      </c>
      <c r="E95" s="16">
        <v>758.5</v>
      </c>
      <c r="F95" s="16">
        <v>190.3</v>
      </c>
      <c r="G95" s="16">
        <v>173.2</v>
      </c>
      <c r="H95" s="16">
        <v>169.3</v>
      </c>
      <c r="I95" s="13">
        <f t="shared" si="2"/>
        <v>532.79999999999995</v>
      </c>
    </row>
    <row r="96" spans="2:9" x14ac:dyDescent="0.2">
      <c r="B96" s="18" t="str">
        <f t="shared" si="3"/>
        <v>2023</v>
      </c>
      <c r="C96" s="3">
        <v>825</v>
      </c>
      <c r="D96" s="19" t="s">
        <v>97</v>
      </c>
      <c r="E96" s="16">
        <v>73.5</v>
      </c>
      <c r="F96" s="16">
        <v>13.3</v>
      </c>
      <c r="G96" s="16">
        <v>21.3</v>
      </c>
      <c r="H96" s="16">
        <v>15</v>
      </c>
      <c r="I96" s="13">
        <f t="shared" si="2"/>
        <v>49.6</v>
      </c>
    </row>
    <row r="97" spans="1:9" x14ac:dyDescent="0.2">
      <c r="B97" s="18" t="str">
        <f t="shared" si="3"/>
        <v>2023</v>
      </c>
      <c r="C97" s="3">
        <v>840</v>
      </c>
      <c r="D97" s="19" t="s">
        <v>100</v>
      </c>
      <c r="E97" s="16">
        <v>621.29999999999995</v>
      </c>
      <c r="F97" s="16">
        <v>131.80000000000001</v>
      </c>
      <c r="G97" s="16">
        <v>169.8</v>
      </c>
      <c r="H97" s="16">
        <v>122.8</v>
      </c>
      <c r="I97" s="13">
        <f t="shared" si="2"/>
        <v>424.40000000000003</v>
      </c>
    </row>
    <row r="98" spans="1:9" x14ac:dyDescent="0.2">
      <c r="B98" s="18" t="str">
        <f t="shared" si="3"/>
        <v>2023</v>
      </c>
      <c r="C98" s="3">
        <v>846</v>
      </c>
      <c r="D98" s="19" t="s">
        <v>98</v>
      </c>
      <c r="E98" s="16">
        <v>1012.9</v>
      </c>
      <c r="F98" s="16">
        <v>234.7</v>
      </c>
      <c r="G98" s="16">
        <v>248.4</v>
      </c>
      <c r="H98" s="16">
        <v>189.9</v>
      </c>
      <c r="I98" s="13">
        <f t="shared" si="2"/>
        <v>673</v>
      </c>
    </row>
    <row r="99" spans="1:9" x14ac:dyDescent="0.2">
      <c r="B99" s="18" t="str">
        <f t="shared" si="3"/>
        <v>2023</v>
      </c>
      <c r="C99" s="3">
        <v>849</v>
      </c>
      <c r="D99" s="19" t="s">
        <v>96</v>
      </c>
      <c r="E99" s="16">
        <v>1022.5</v>
      </c>
      <c r="F99" s="16">
        <v>249.7</v>
      </c>
      <c r="G99" s="16">
        <v>252.5</v>
      </c>
      <c r="H99" s="16">
        <v>157.30000000000001</v>
      </c>
      <c r="I99" s="13">
        <f t="shared" si="2"/>
        <v>659.5</v>
      </c>
    </row>
    <row r="100" spans="1:9" x14ac:dyDescent="0.2">
      <c r="B100" s="18" t="str">
        <f t="shared" si="3"/>
        <v>2023</v>
      </c>
      <c r="C100" s="3">
        <v>851</v>
      </c>
      <c r="D100" s="19" t="s">
        <v>103</v>
      </c>
      <c r="E100" s="16">
        <v>4188.2</v>
      </c>
      <c r="F100" s="16">
        <v>991.9</v>
      </c>
      <c r="G100" s="16">
        <v>1003.3</v>
      </c>
      <c r="H100" s="16">
        <v>730.3</v>
      </c>
      <c r="I100" s="13">
        <f t="shared" si="2"/>
        <v>2725.5</v>
      </c>
    </row>
    <row r="101" spans="1:9" x14ac:dyDescent="0.2">
      <c r="B101" s="18" t="str">
        <f t="shared" si="3"/>
        <v>2023</v>
      </c>
      <c r="C101" s="3">
        <v>860</v>
      </c>
      <c r="D101" s="19" t="s">
        <v>95</v>
      </c>
      <c r="E101" s="16">
        <v>1986.5</v>
      </c>
      <c r="F101" s="16">
        <v>419.8</v>
      </c>
      <c r="G101" s="16">
        <v>515.9</v>
      </c>
      <c r="H101" s="16">
        <v>412.3</v>
      </c>
      <c r="I101" s="13">
        <f t="shared" si="2"/>
        <v>1348</v>
      </c>
    </row>
    <row r="103" spans="1:9" x14ac:dyDescent="0.2">
      <c r="E103" s="15" t="s">
        <v>136</v>
      </c>
      <c r="F103" s="15" t="s">
        <v>126</v>
      </c>
      <c r="G103" s="15" t="s">
        <v>127</v>
      </c>
      <c r="H103" s="15" t="s">
        <v>128</v>
      </c>
      <c r="I103" s="15" t="s">
        <v>3</v>
      </c>
    </row>
    <row r="104" spans="1:9" x14ac:dyDescent="0.2">
      <c r="A104" s="15" t="s">
        <v>137</v>
      </c>
      <c r="B104" s="15" t="s">
        <v>132</v>
      </c>
      <c r="C104" s="3">
        <v>101</v>
      </c>
      <c r="D104" s="19" t="s">
        <v>5</v>
      </c>
      <c r="E104" s="16">
        <v>8492.9</v>
      </c>
      <c r="F104" s="16">
        <v>1805.6</v>
      </c>
      <c r="G104" s="16">
        <v>1486.2</v>
      </c>
      <c r="H104" s="16">
        <v>1207.3</v>
      </c>
      <c r="I104" s="13">
        <f>SUM(F104:H104)</f>
        <v>4499.1000000000004</v>
      </c>
    </row>
    <row r="105" spans="1:9" x14ac:dyDescent="0.2">
      <c r="B105" s="18" t="str">
        <f>B104</f>
        <v>2021</v>
      </c>
      <c r="C105" s="3">
        <v>147</v>
      </c>
      <c r="D105" s="19" t="s">
        <v>6</v>
      </c>
      <c r="E105" s="16">
        <v>2274.1</v>
      </c>
      <c r="F105" s="16">
        <v>490.8</v>
      </c>
      <c r="G105" s="16">
        <v>478.6</v>
      </c>
      <c r="H105" s="16">
        <v>450.3</v>
      </c>
      <c r="I105" s="13">
        <f t="shared" ref="I105:I168" si="4">SUM(F105:H105)</f>
        <v>1419.7</v>
      </c>
    </row>
    <row r="106" spans="1:9" x14ac:dyDescent="0.2">
      <c r="B106" s="18" t="str">
        <f t="shared" ref="B106:B169" si="5">B105</f>
        <v>2021</v>
      </c>
      <c r="C106" s="3">
        <v>151</v>
      </c>
      <c r="D106" s="19" t="s">
        <v>10</v>
      </c>
      <c r="E106" s="16">
        <v>1335.6</v>
      </c>
      <c r="F106" s="16">
        <v>356.9</v>
      </c>
      <c r="G106" s="16">
        <v>329.7</v>
      </c>
      <c r="H106" s="16">
        <v>217.5</v>
      </c>
      <c r="I106" s="13">
        <f t="shared" si="4"/>
        <v>904.09999999999991</v>
      </c>
    </row>
    <row r="107" spans="1:9" x14ac:dyDescent="0.2">
      <c r="B107" s="18" t="str">
        <f t="shared" si="5"/>
        <v>2021</v>
      </c>
      <c r="C107" s="3">
        <v>153</v>
      </c>
      <c r="D107" s="19" t="s">
        <v>11</v>
      </c>
      <c r="E107" s="16">
        <v>757.4</v>
      </c>
      <c r="F107" s="16">
        <v>165.5</v>
      </c>
      <c r="G107" s="16">
        <v>171.5</v>
      </c>
      <c r="H107" s="16">
        <v>153.19999999999999</v>
      </c>
      <c r="I107" s="13">
        <f t="shared" si="4"/>
        <v>490.2</v>
      </c>
    </row>
    <row r="108" spans="1:9" x14ac:dyDescent="0.2">
      <c r="B108" s="18" t="str">
        <f t="shared" si="5"/>
        <v>2021</v>
      </c>
      <c r="C108" s="3">
        <v>155</v>
      </c>
      <c r="D108" s="19" t="s">
        <v>7</v>
      </c>
      <c r="E108" s="16">
        <v>424</v>
      </c>
      <c r="F108" s="16">
        <v>91.7</v>
      </c>
      <c r="G108" s="16">
        <v>107.3</v>
      </c>
      <c r="H108" s="16">
        <v>97.8</v>
      </c>
      <c r="I108" s="13">
        <f t="shared" si="4"/>
        <v>296.8</v>
      </c>
    </row>
    <row r="109" spans="1:9" x14ac:dyDescent="0.2">
      <c r="B109" s="18" t="str">
        <f t="shared" si="5"/>
        <v>2021</v>
      </c>
      <c r="C109" s="3">
        <v>157</v>
      </c>
      <c r="D109" s="19" t="s">
        <v>12</v>
      </c>
      <c r="E109" s="16">
        <v>1459.9</v>
      </c>
      <c r="F109" s="16">
        <v>320.5</v>
      </c>
      <c r="G109" s="16">
        <v>335.1</v>
      </c>
      <c r="H109" s="16">
        <v>370.3</v>
      </c>
      <c r="I109" s="13">
        <f t="shared" si="4"/>
        <v>1025.9000000000001</v>
      </c>
    </row>
    <row r="110" spans="1:9" x14ac:dyDescent="0.2">
      <c r="B110" s="18" t="str">
        <f t="shared" si="5"/>
        <v>2021</v>
      </c>
      <c r="C110" s="3">
        <v>159</v>
      </c>
      <c r="D110" s="19" t="s">
        <v>13</v>
      </c>
      <c r="E110" s="16">
        <v>1346.4</v>
      </c>
      <c r="F110" s="16">
        <v>267.60000000000002</v>
      </c>
      <c r="G110" s="16">
        <v>284.8</v>
      </c>
      <c r="H110" s="16">
        <v>330.7</v>
      </c>
      <c r="I110" s="13">
        <f t="shared" si="4"/>
        <v>883.10000000000014</v>
      </c>
    </row>
    <row r="111" spans="1:9" x14ac:dyDescent="0.2">
      <c r="B111" s="18" t="str">
        <f t="shared" si="5"/>
        <v>2021</v>
      </c>
      <c r="C111" s="3">
        <v>161</v>
      </c>
      <c r="D111" s="19" t="s">
        <v>14</v>
      </c>
      <c r="E111" s="16">
        <v>633.70000000000005</v>
      </c>
      <c r="F111" s="16">
        <v>129</v>
      </c>
      <c r="G111" s="16">
        <v>163</v>
      </c>
      <c r="H111" s="16">
        <v>128.80000000000001</v>
      </c>
      <c r="I111" s="13">
        <f t="shared" si="4"/>
        <v>420.8</v>
      </c>
    </row>
    <row r="112" spans="1:9" x14ac:dyDescent="0.2">
      <c r="B112" s="18" t="str">
        <f t="shared" si="5"/>
        <v>2021</v>
      </c>
      <c r="C112" s="3">
        <v>163</v>
      </c>
      <c r="D112" s="19" t="s">
        <v>15</v>
      </c>
      <c r="E112" s="16">
        <v>629.29999999999995</v>
      </c>
      <c r="F112" s="16">
        <v>125.5</v>
      </c>
      <c r="G112" s="16">
        <v>152.80000000000001</v>
      </c>
      <c r="H112" s="16">
        <v>135</v>
      </c>
      <c r="I112" s="13">
        <f t="shared" si="4"/>
        <v>413.3</v>
      </c>
    </row>
    <row r="113" spans="2:9" x14ac:dyDescent="0.2">
      <c r="B113" s="18" t="str">
        <f t="shared" si="5"/>
        <v>2021</v>
      </c>
      <c r="C113" s="3">
        <v>165</v>
      </c>
      <c r="D113" s="19" t="s">
        <v>9</v>
      </c>
      <c r="E113" s="16">
        <v>570</v>
      </c>
      <c r="F113" s="16">
        <v>142.30000000000001</v>
      </c>
      <c r="G113" s="16">
        <v>116</v>
      </c>
      <c r="H113" s="16">
        <v>72.3</v>
      </c>
      <c r="I113" s="13">
        <f t="shared" si="4"/>
        <v>330.6</v>
      </c>
    </row>
    <row r="114" spans="2:9" x14ac:dyDescent="0.2">
      <c r="B114" s="18" t="str">
        <f t="shared" si="5"/>
        <v>2021</v>
      </c>
      <c r="C114" s="3">
        <v>167</v>
      </c>
      <c r="D114" s="19" t="s">
        <v>16</v>
      </c>
      <c r="E114" s="16">
        <v>1297.3</v>
      </c>
      <c r="F114" s="16">
        <v>280.39999999999998</v>
      </c>
      <c r="G114" s="16">
        <v>296.3</v>
      </c>
      <c r="H114" s="16">
        <v>256.3</v>
      </c>
      <c r="I114" s="13">
        <f t="shared" si="4"/>
        <v>833</v>
      </c>
    </row>
    <row r="115" spans="2:9" x14ac:dyDescent="0.2">
      <c r="B115" s="18" t="str">
        <f t="shared" si="5"/>
        <v>2021</v>
      </c>
      <c r="C115" s="3">
        <v>169</v>
      </c>
      <c r="D115" s="19" t="s">
        <v>17</v>
      </c>
      <c r="E115" s="16">
        <v>1027.5999999999999</v>
      </c>
      <c r="F115" s="16">
        <v>218.6</v>
      </c>
      <c r="G115" s="16">
        <v>215.5</v>
      </c>
      <c r="H115" s="16">
        <v>158.30000000000001</v>
      </c>
      <c r="I115" s="13">
        <f t="shared" si="4"/>
        <v>592.40000000000009</v>
      </c>
    </row>
    <row r="116" spans="2:9" x14ac:dyDescent="0.2">
      <c r="B116" s="18" t="str">
        <f t="shared" si="5"/>
        <v>2021</v>
      </c>
      <c r="C116" s="3">
        <v>173</v>
      </c>
      <c r="D116" s="19" t="s">
        <v>19</v>
      </c>
      <c r="E116" s="16">
        <v>1131.9000000000001</v>
      </c>
      <c r="F116" s="16">
        <v>191.8</v>
      </c>
      <c r="G116" s="16">
        <v>244.6</v>
      </c>
      <c r="H116" s="16">
        <v>347.2</v>
      </c>
      <c r="I116" s="13">
        <f t="shared" si="4"/>
        <v>783.59999999999991</v>
      </c>
    </row>
    <row r="117" spans="2:9" x14ac:dyDescent="0.2">
      <c r="B117" s="18" t="str">
        <f t="shared" si="5"/>
        <v>2021</v>
      </c>
      <c r="C117" s="3">
        <v>175</v>
      </c>
      <c r="D117" s="19" t="s">
        <v>20</v>
      </c>
      <c r="E117" s="16">
        <v>998.4</v>
      </c>
      <c r="F117" s="16">
        <v>210.8</v>
      </c>
      <c r="G117" s="16">
        <v>225.7</v>
      </c>
      <c r="H117" s="16">
        <v>216.7</v>
      </c>
      <c r="I117" s="13">
        <f t="shared" si="4"/>
        <v>653.20000000000005</v>
      </c>
    </row>
    <row r="118" spans="2:9" x14ac:dyDescent="0.2">
      <c r="B118" s="18" t="str">
        <f t="shared" si="5"/>
        <v>2021</v>
      </c>
      <c r="C118" s="3">
        <v>183</v>
      </c>
      <c r="D118" s="19" t="s">
        <v>18</v>
      </c>
      <c r="E118" s="16">
        <v>436</v>
      </c>
      <c r="F118" s="16">
        <v>98</v>
      </c>
      <c r="G118" s="16">
        <v>72</v>
      </c>
      <c r="H118" s="16">
        <v>41.5</v>
      </c>
      <c r="I118" s="13">
        <f t="shared" si="4"/>
        <v>211.5</v>
      </c>
    </row>
    <row r="119" spans="2:9" x14ac:dyDescent="0.2">
      <c r="B119" s="18" t="str">
        <f t="shared" si="5"/>
        <v>2021</v>
      </c>
      <c r="C119" s="3">
        <v>185</v>
      </c>
      <c r="D119" s="19" t="s">
        <v>8</v>
      </c>
      <c r="E119" s="16">
        <v>952.6</v>
      </c>
      <c r="F119" s="16">
        <v>184.5</v>
      </c>
      <c r="G119" s="16">
        <v>214.6</v>
      </c>
      <c r="H119" s="16">
        <v>216.3</v>
      </c>
      <c r="I119" s="13">
        <f t="shared" si="4"/>
        <v>615.40000000000009</v>
      </c>
    </row>
    <row r="120" spans="2:9" x14ac:dyDescent="0.2">
      <c r="B120" s="18" t="str">
        <f t="shared" si="5"/>
        <v>2021</v>
      </c>
      <c r="C120" s="3">
        <v>187</v>
      </c>
      <c r="D120" s="19" t="s">
        <v>21</v>
      </c>
      <c r="E120" s="16">
        <v>339.9</v>
      </c>
      <c r="F120" s="16">
        <v>91.9</v>
      </c>
      <c r="G120" s="16">
        <v>72.400000000000006</v>
      </c>
      <c r="H120" s="16">
        <v>47.3</v>
      </c>
      <c r="I120" s="13">
        <f t="shared" si="4"/>
        <v>211.60000000000002</v>
      </c>
    </row>
    <row r="121" spans="2:9" x14ac:dyDescent="0.2">
      <c r="B121" s="18" t="str">
        <f t="shared" si="5"/>
        <v>2021</v>
      </c>
      <c r="C121" s="3">
        <v>190</v>
      </c>
      <c r="D121" s="19" t="s">
        <v>26</v>
      </c>
      <c r="E121" s="16">
        <v>898.7</v>
      </c>
      <c r="F121" s="16">
        <v>202.2</v>
      </c>
      <c r="G121" s="16">
        <v>228.4</v>
      </c>
      <c r="H121" s="16">
        <v>196.6</v>
      </c>
      <c r="I121" s="13">
        <f t="shared" si="4"/>
        <v>627.20000000000005</v>
      </c>
    </row>
    <row r="122" spans="2:9" x14ac:dyDescent="0.2">
      <c r="B122" s="18" t="str">
        <f t="shared" si="5"/>
        <v>2021</v>
      </c>
      <c r="C122" s="3">
        <v>201</v>
      </c>
      <c r="D122" s="19" t="s">
        <v>22</v>
      </c>
      <c r="E122" s="16">
        <v>402.4</v>
      </c>
      <c r="F122" s="16">
        <v>110.6</v>
      </c>
      <c r="G122" s="16">
        <v>90.8</v>
      </c>
      <c r="H122" s="16">
        <v>88.6</v>
      </c>
      <c r="I122" s="13">
        <f t="shared" si="4"/>
        <v>290</v>
      </c>
    </row>
    <row r="123" spans="2:9" x14ac:dyDescent="0.2">
      <c r="B123" s="18" t="str">
        <f t="shared" si="5"/>
        <v>2021</v>
      </c>
      <c r="C123" s="3">
        <v>210</v>
      </c>
      <c r="D123" s="19" t="s">
        <v>24</v>
      </c>
      <c r="E123" s="16">
        <v>814.4</v>
      </c>
      <c r="F123" s="16">
        <v>191.3</v>
      </c>
      <c r="G123" s="16">
        <v>182.3</v>
      </c>
      <c r="H123" s="16">
        <v>144.19999999999999</v>
      </c>
      <c r="I123" s="13">
        <f t="shared" si="4"/>
        <v>517.79999999999995</v>
      </c>
    </row>
    <row r="124" spans="2:9" x14ac:dyDescent="0.2">
      <c r="B124" s="18" t="str">
        <f t="shared" si="5"/>
        <v>2021</v>
      </c>
      <c r="C124" s="3">
        <v>217</v>
      </c>
      <c r="D124" s="19" t="s">
        <v>29</v>
      </c>
      <c r="E124" s="16">
        <v>1414.1</v>
      </c>
      <c r="F124" s="16">
        <v>321.2</v>
      </c>
      <c r="G124" s="16">
        <v>325.3</v>
      </c>
      <c r="H124" s="16">
        <v>295.5</v>
      </c>
      <c r="I124" s="13">
        <f t="shared" si="4"/>
        <v>942</v>
      </c>
    </row>
    <row r="125" spans="2:9" x14ac:dyDescent="0.2">
      <c r="B125" s="18" t="str">
        <f t="shared" si="5"/>
        <v>2021</v>
      </c>
      <c r="C125" s="3">
        <v>219</v>
      </c>
      <c r="D125" s="19" t="s">
        <v>30</v>
      </c>
      <c r="E125" s="16">
        <v>946.5</v>
      </c>
      <c r="F125" s="16">
        <v>234.5</v>
      </c>
      <c r="G125" s="16">
        <v>211.7</v>
      </c>
      <c r="H125" s="16">
        <v>186.7</v>
      </c>
      <c r="I125" s="13">
        <f t="shared" si="4"/>
        <v>632.9</v>
      </c>
    </row>
    <row r="126" spans="2:9" x14ac:dyDescent="0.2">
      <c r="B126" s="18" t="str">
        <f t="shared" si="5"/>
        <v>2021</v>
      </c>
      <c r="C126" s="3">
        <v>223</v>
      </c>
      <c r="D126" s="19" t="s">
        <v>31</v>
      </c>
      <c r="E126" s="16">
        <v>778.2</v>
      </c>
      <c r="F126" s="16">
        <v>157.80000000000001</v>
      </c>
      <c r="G126" s="16">
        <v>194.3</v>
      </c>
      <c r="H126" s="16">
        <v>190.4</v>
      </c>
      <c r="I126" s="13">
        <f t="shared" si="4"/>
        <v>542.5</v>
      </c>
    </row>
    <row r="127" spans="2:9" x14ac:dyDescent="0.2">
      <c r="B127" s="18" t="str">
        <f t="shared" si="5"/>
        <v>2021</v>
      </c>
      <c r="C127" s="3">
        <v>230</v>
      </c>
      <c r="D127" s="19" t="s">
        <v>32</v>
      </c>
      <c r="E127" s="16">
        <v>1328.1</v>
      </c>
      <c r="F127" s="16">
        <v>260.7</v>
      </c>
      <c r="G127" s="16">
        <v>322.7</v>
      </c>
      <c r="H127" s="16">
        <v>360.3</v>
      </c>
      <c r="I127" s="13">
        <f t="shared" si="4"/>
        <v>943.7</v>
      </c>
    </row>
    <row r="128" spans="2:9" x14ac:dyDescent="0.2">
      <c r="B128" s="18" t="str">
        <f t="shared" si="5"/>
        <v>2021</v>
      </c>
      <c r="C128" s="3">
        <v>240</v>
      </c>
      <c r="D128" s="19" t="s">
        <v>23</v>
      </c>
      <c r="E128" s="16">
        <v>598.6</v>
      </c>
      <c r="F128" s="16">
        <v>147.80000000000001</v>
      </c>
      <c r="G128" s="16">
        <v>133.5</v>
      </c>
      <c r="H128" s="16">
        <v>75</v>
      </c>
      <c r="I128" s="13">
        <f t="shared" si="4"/>
        <v>356.3</v>
      </c>
    </row>
    <row r="129" spans="2:9" x14ac:dyDescent="0.2">
      <c r="B129" s="18" t="str">
        <f t="shared" si="5"/>
        <v>2021</v>
      </c>
      <c r="C129" s="3">
        <v>250</v>
      </c>
      <c r="D129" s="19" t="s">
        <v>25</v>
      </c>
      <c r="E129" s="16">
        <v>914.6</v>
      </c>
      <c r="F129" s="16">
        <v>206.7</v>
      </c>
      <c r="G129" s="16">
        <v>228.1</v>
      </c>
      <c r="H129" s="16">
        <v>151.19999999999999</v>
      </c>
      <c r="I129" s="13">
        <f t="shared" si="4"/>
        <v>586</v>
      </c>
    </row>
    <row r="130" spans="2:9" x14ac:dyDescent="0.2">
      <c r="B130" s="18" t="str">
        <f t="shared" si="5"/>
        <v>2021</v>
      </c>
      <c r="C130" s="3">
        <v>253</v>
      </c>
      <c r="D130" s="19" t="s">
        <v>35</v>
      </c>
      <c r="E130" s="16">
        <v>1078.4000000000001</v>
      </c>
      <c r="F130" s="16">
        <v>276.5</v>
      </c>
      <c r="G130" s="16">
        <v>227.3</v>
      </c>
      <c r="H130" s="16">
        <v>118.8</v>
      </c>
      <c r="I130" s="13">
        <f t="shared" si="4"/>
        <v>622.6</v>
      </c>
    </row>
    <row r="131" spans="2:9" x14ac:dyDescent="0.2">
      <c r="B131" s="18" t="str">
        <f t="shared" si="5"/>
        <v>2021</v>
      </c>
      <c r="C131" s="3">
        <v>259</v>
      </c>
      <c r="D131" s="19" t="s">
        <v>36</v>
      </c>
      <c r="E131" s="16">
        <v>1372.3</v>
      </c>
      <c r="F131" s="16">
        <v>324.8</v>
      </c>
      <c r="G131" s="16">
        <v>278.7</v>
      </c>
      <c r="H131" s="16">
        <v>237</v>
      </c>
      <c r="I131" s="13">
        <f t="shared" si="4"/>
        <v>840.5</v>
      </c>
    </row>
    <row r="132" spans="2:9" x14ac:dyDescent="0.2">
      <c r="B132" s="18" t="str">
        <f t="shared" si="5"/>
        <v>2021</v>
      </c>
      <c r="C132" s="3">
        <v>260</v>
      </c>
      <c r="D132" s="19" t="s">
        <v>28</v>
      </c>
      <c r="E132" s="16">
        <v>912.7</v>
      </c>
      <c r="F132" s="16">
        <v>211.9</v>
      </c>
      <c r="G132" s="16">
        <v>199.5</v>
      </c>
      <c r="H132" s="16">
        <v>130.5</v>
      </c>
      <c r="I132" s="13">
        <f t="shared" si="4"/>
        <v>541.9</v>
      </c>
    </row>
    <row r="133" spans="2:9" x14ac:dyDescent="0.2">
      <c r="B133" s="18" t="str">
        <f t="shared" si="5"/>
        <v>2021</v>
      </c>
      <c r="C133" s="3">
        <v>265</v>
      </c>
      <c r="D133" s="19" t="s">
        <v>38</v>
      </c>
      <c r="E133" s="16">
        <v>1682.9</v>
      </c>
      <c r="F133" s="16">
        <v>388.7</v>
      </c>
      <c r="G133" s="16">
        <v>408.3</v>
      </c>
      <c r="H133" s="16">
        <v>313.39999999999998</v>
      </c>
      <c r="I133" s="13">
        <f t="shared" si="4"/>
        <v>1110.4000000000001</v>
      </c>
    </row>
    <row r="134" spans="2:9" x14ac:dyDescent="0.2">
      <c r="B134" s="18" t="str">
        <f t="shared" si="5"/>
        <v>2021</v>
      </c>
      <c r="C134" s="3">
        <v>269</v>
      </c>
      <c r="D134" s="19" t="s">
        <v>39</v>
      </c>
      <c r="E134" s="16">
        <v>394.8</v>
      </c>
      <c r="F134" s="16">
        <v>101.1</v>
      </c>
      <c r="G134" s="16">
        <v>75.3</v>
      </c>
      <c r="H134" s="16">
        <v>73.8</v>
      </c>
      <c r="I134" s="13">
        <f t="shared" si="4"/>
        <v>250.2</v>
      </c>
    </row>
    <row r="135" spans="2:9" x14ac:dyDescent="0.2">
      <c r="B135" s="18" t="str">
        <f t="shared" si="5"/>
        <v>2021</v>
      </c>
      <c r="C135" s="3">
        <v>270</v>
      </c>
      <c r="D135" s="19" t="s">
        <v>27</v>
      </c>
      <c r="E135" s="17" t="s">
        <v>131</v>
      </c>
      <c r="F135" s="17" t="s">
        <v>131</v>
      </c>
      <c r="G135" s="17" t="s">
        <v>131</v>
      </c>
      <c r="H135" s="17" t="s">
        <v>131</v>
      </c>
      <c r="I135" s="13" t="s">
        <v>131</v>
      </c>
    </row>
    <row r="136" spans="2:9" x14ac:dyDescent="0.2">
      <c r="B136" s="18" t="str">
        <f t="shared" si="5"/>
        <v>2021</v>
      </c>
      <c r="C136" s="3">
        <v>306</v>
      </c>
      <c r="D136" s="19" t="s">
        <v>46</v>
      </c>
      <c r="E136" s="16">
        <v>926</v>
      </c>
      <c r="F136" s="16">
        <v>210.2</v>
      </c>
      <c r="G136" s="16">
        <v>192.7</v>
      </c>
      <c r="H136" s="16">
        <v>158.9</v>
      </c>
      <c r="I136" s="13">
        <f t="shared" si="4"/>
        <v>561.79999999999995</v>
      </c>
    </row>
    <row r="137" spans="2:9" x14ac:dyDescent="0.2">
      <c r="B137" s="18" t="str">
        <f t="shared" si="5"/>
        <v>2021</v>
      </c>
      <c r="C137" s="3">
        <v>316</v>
      </c>
      <c r="D137" s="19" t="s">
        <v>42</v>
      </c>
      <c r="E137" s="16">
        <v>1549.5</v>
      </c>
      <c r="F137" s="16">
        <v>344.3</v>
      </c>
      <c r="G137" s="16">
        <v>336.7</v>
      </c>
      <c r="H137" s="16">
        <v>307.39999999999998</v>
      </c>
      <c r="I137" s="13">
        <f t="shared" si="4"/>
        <v>988.4</v>
      </c>
    </row>
    <row r="138" spans="2:9" x14ac:dyDescent="0.2">
      <c r="B138" s="18" t="str">
        <f t="shared" si="5"/>
        <v>2021</v>
      </c>
      <c r="C138" s="3">
        <v>320</v>
      </c>
      <c r="D138" s="19" t="s">
        <v>40</v>
      </c>
      <c r="E138" s="16">
        <v>893.4</v>
      </c>
      <c r="F138" s="16">
        <v>214.5</v>
      </c>
      <c r="G138" s="16">
        <v>203.5</v>
      </c>
      <c r="H138" s="16">
        <v>162.80000000000001</v>
      </c>
      <c r="I138" s="13">
        <f t="shared" si="4"/>
        <v>580.79999999999995</v>
      </c>
    </row>
    <row r="139" spans="2:9" x14ac:dyDescent="0.2">
      <c r="B139" s="18" t="str">
        <f t="shared" si="5"/>
        <v>2021</v>
      </c>
      <c r="C139" s="3">
        <v>326</v>
      </c>
      <c r="D139" s="19" t="s">
        <v>43</v>
      </c>
      <c r="E139" s="16">
        <v>1392.8</v>
      </c>
      <c r="F139" s="16">
        <v>296</v>
      </c>
      <c r="G139" s="16">
        <v>290.60000000000002</v>
      </c>
      <c r="H139" s="16">
        <v>238.9</v>
      </c>
      <c r="I139" s="13">
        <f t="shared" si="4"/>
        <v>825.5</v>
      </c>
    </row>
    <row r="140" spans="2:9" x14ac:dyDescent="0.2">
      <c r="B140" s="18" t="str">
        <f t="shared" si="5"/>
        <v>2021</v>
      </c>
      <c r="C140" s="3">
        <v>329</v>
      </c>
      <c r="D140" s="19" t="s">
        <v>47</v>
      </c>
      <c r="E140" s="16">
        <v>746.2</v>
      </c>
      <c r="F140" s="16">
        <v>164.5</v>
      </c>
      <c r="G140" s="16">
        <v>174.8</v>
      </c>
      <c r="H140" s="16">
        <v>146.30000000000001</v>
      </c>
      <c r="I140" s="13">
        <f t="shared" si="4"/>
        <v>485.6</v>
      </c>
    </row>
    <row r="141" spans="2:9" x14ac:dyDescent="0.2">
      <c r="B141" s="18" t="str">
        <f t="shared" si="5"/>
        <v>2021</v>
      </c>
      <c r="C141" s="3">
        <v>330</v>
      </c>
      <c r="D141" s="19" t="s">
        <v>48</v>
      </c>
      <c r="E141" s="16">
        <v>2160.6999999999998</v>
      </c>
      <c r="F141" s="16">
        <v>484.8</v>
      </c>
      <c r="G141" s="16">
        <v>451.3</v>
      </c>
      <c r="H141" s="16">
        <v>397</v>
      </c>
      <c r="I141" s="13">
        <f t="shared" si="4"/>
        <v>1333.1</v>
      </c>
    </row>
    <row r="142" spans="2:9" x14ac:dyDescent="0.2">
      <c r="B142" s="18" t="str">
        <f t="shared" si="5"/>
        <v>2021</v>
      </c>
      <c r="C142" s="3">
        <v>336</v>
      </c>
      <c r="D142" s="19" t="s">
        <v>50</v>
      </c>
      <c r="E142" s="16">
        <v>541.79999999999995</v>
      </c>
      <c r="F142" s="16">
        <v>107.8</v>
      </c>
      <c r="G142" s="16">
        <v>131.30000000000001</v>
      </c>
      <c r="H142" s="16">
        <v>96.3</v>
      </c>
      <c r="I142" s="13">
        <f t="shared" si="4"/>
        <v>335.40000000000003</v>
      </c>
    </row>
    <row r="143" spans="2:9" x14ac:dyDescent="0.2">
      <c r="B143" s="18" t="str">
        <f t="shared" si="5"/>
        <v>2021</v>
      </c>
      <c r="C143" s="3">
        <v>340</v>
      </c>
      <c r="D143" s="19" t="s">
        <v>49</v>
      </c>
      <c r="E143" s="16">
        <v>736.1</v>
      </c>
      <c r="F143" s="16">
        <v>174.7</v>
      </c>
      <c r="G143" s="16">
        <v>152.80000000000001</v>
      </c>
      <c r="H143" s="16">
        <v>144.80000000000001</v>
      </c>
      <c r="I143" s="13">
        <f t="shared" si="4"/>
        <v>472.3</v>
      </c>
    </row>
    <row r="144" spans="2:9" x14ac:dyDescent="0.2">
      <c r="B144" s="18" t="str">
        <f t="shared" si="5"/>
        <v>2021</v>
      </c>
      <c r="C144" s="3">
        <v>350</v>
      </c>
      <c r="D144" s="19" t="s">
        <v>37</v>
      </c>
      <c r="E144" s="16">
        <v>531.9</v>
      </c>
      <c r="F144" s="16">
        <v>126.7</v>
      </c>
      <c r="G144" s="16">
        <v>117.6</v>
      </c>
      <c r="H144" s="16">
        <v>104.5</v>
      </c>
      <c r="I144" s="13">
        <f t="shared" si="4"/>
        <v>348.8</v>
      </c>
    </row>
    <row r="145" spans="2:9" x14ac:dyDescent="0.2">
      <c r="B145" s="18" t="str">
        <f t="shared" si="5"/>
        <v>2021</v>
      </c>
      <c r="C145" s="3">
        <v>360</v>
      </c>
      <c r="D145" s="19" t="s">
        <v>44</v>
      </c>
      <c r="E145" s="16">
        <v>1223.8</v>
      </c>
      <c r="F145" s="16">
        <v>258.89999999999998</v>
      </c>
      <c r="G145" s="16">
        <v>265.2</v>
      </c>
      <c r="H145" s="16">
        <v>260.89999999999998</v>
      </c>
      <c r="I145" s="13">
        <f t="shared" si="4"/>
        <v>784.99999999999989</v>
      </c>
    </row>
    <row r="146" spans="2:9" x14ac:dyDescent="0.2">
      <c r="B146" s="18" t="str">
        <f t="shared" si="5"/>
        <v>2021</v>
      </c>
      <c r="C146" s="3">
        <v>370</v>
      </c>
      <c r="D146" s="19" t="s">
        <v>45</v>
      </c>
      <c r="E146" s="16">
        <v>1948.3</v>
      </c>
      <c r="F146" s="16">
        <v>398.1</v>
      </c>
      <c r="G146" s="16">
        <v>448.1</v>
      </c>
      <c r="H146" s="16">
        <v>363.9</v>
      </c>
      <c r="I146" s="13">
        <f t="shared" si="4"/>
        <v>1210.0999999999999</v>
      </c>
    </row>
    <row r="147" spans="2:9" x14ac:dyDescent="0.2">
      <c r="B147" s="18" t="str">
        <f t="shared" si="5"/>
        <v>2021</v>
      </c>
      <c r="C147" s="3">
        <v>376</v>
      </c>
      <c r="D147" s="19" t="s">
        <v>41</v>
      </c>
      <c r="E147" s="16">
        <v>1376.4</v>
      </c>
      <c r="F147" s="16">
        <v>318</v>
      </c>
      <c r="G147" s="16">
        <v>297.10000000000002</v>
      </c>
      <c r="H147" s="16">
        <v>261.5</v>
      </c>
      <c r="I147" s="13">
        <f t="shared" si="4"/>
        <v>876.6</v>
      </c>
    </row>
    <row r="148" spans="2:9" x14ac:dyDescent="0.2">
      <c r="B148" s="18" t="str">
        <f t="shared" si="5"/>
        <v>2021</v>
      </c>
      <c r="C148" s="3">
        <v>390</v>
      </c>
      <c r="D148" s="19" t="s">
        <v>51</v>
      </c>
      <c r="E148" s="16">
        <v>1422.8</v>
      </c>
      <c r="F148" s="16">
        <v>311.7</v>
      </c>
      <c r="G148" s="16">
        <v>310.60000000000002</v>
      </c>
      <c r="H148" s="16">
        <v>253.3</v>
      </c>
      <c r="I148" s="13">
        <f t="shared" si="4"/>
        <v>875.59999999999991</v>
      </c>
    </row>
    <row r="149" spans="2:9" x14ac:dyDescent="0.2">
      <c r="B149" s="18" t="str">
        <f t="shared" si="5"/>
        <v>2021</v>
      </c>
      <c r="C149" s="3">
        <v>400</v>
      </c>
      <c r="D149" s="19" t="s">
        <v>33</v>
      </c>
      <c r="E149" s="16">
        <v>899.1</v>
      </c>
      <c r="F149" s="16">
        <v>168.9</v>
      </c>
      <c r="G149" s="16">
        <v>199.7</v>
      </c>
      <c r="H149" s="16">
        <v>201.3</v>
      </c>
      <c r="I149" s="13">
        <f t="shared" si="4"/>
        <v>569.90000000000009</v>
      </c>
    </row>
    <row r="150" spans="2:9" x14ac:dyDescent="0.2">
      <c r="B150" s="18" t="str">
        <f t="shared" si="5"/>
        <v>2021</v>
      </c>
      <c r="C150" s="3">
        <v>410</v>
      </c>
      <c r="D150" s="19" t="s">
        <v>56</v>
      </c>
      <c r="E150" s="16">
        <v>784</v>
      </c>
      <c r="F150" s="16">
        <v>187.5</v>
      </c>
      <c r="G150" s="16">
        <v>176.6</v>
      </c>
      <c r="H150" s="16">
        <v>191.3</v>
      </c>
      <c r="I150" s="13">
        <f t="shared" si="4"/>
        <v>555.40000000000009</v>
      </c>
    </row>
    <row r="151" spans="2:9" x14ac:dyDescent="0.2">
      <c r="B151" s="18" t="str">
        <f t="shared" si="5"/>
        <v>2021</v>
      </c>
      <c r="C151" s="3">
        <v>420</v>
      </c>
      <c r="D151" s="19" t="s">
        <v>52</v>
      </c>
      <c r="E151" s="16">
        <v>1036</v>
      </c>
      <c r="F151" s="16">
        <v>221</v>
      </c>
      <c r="G151" s="16">
        <v>248.8</v>
      </c>
      <c r="H151" s="16">
        <v>270</v>
      </c>
      <c r="I151" s="13">
        <f t="shared" si="4"/>
        <v>739.8</v>
      </c>
    </row>
    <row r="152" spans="2:9" x14ac:dyDescent="0.2">
      <c r="B152" s="18" t="str">
        <f t="shared" si="5"/>
        <v>2021</v>
      </c>
      <c r="C152" s="3">
        <v>430</v>
      </c>
      <c r="D152" s="19" t="s">
        <v>53</v>
      </c>
      <c r="E152" s="16">
        <v>1247.7</v>
      </c>
      <c r="F152" s="16">
        <v>260.89999999999998</v>
      </c>
      <c r="G152" s="16">
        <v>309.8</v>
      </c>
      <c r="H152" s="16">
        <v>296.89999999999998</v>
      </c>
      <c r="I152" s="13">
        <f t="shared" si="4"/>
        <v>867.6</v>
      </c>
    </row>
    <row r="153" spans="2:9" x14ac:dyDescent="0.2">
      <c r="B153" s="18" t="str">
        <f t="shared" si="5"/>
        <v>2021</v>
      </c>
      <c r="C153" s="3">
        <v>440</v>
      </c>
      <c r="D153" s="19" t="s">
        <v>54</v>
      </c>
      <c r="E153" s="16">
        <v>697.6</v>
      </c>
      <c r="F153" s="16">
        <v>166.3</v>
      </c>
      <c r="G153" s="16">
        <v>162.30000000000001</v>
      </c>
      <c r="H153" s="16">
        <v>123.8</v>
      </c>
      <c r="I153" s="13">
        <f t="shared" si="4"/>
        <v>452.40000000000003</v>
      </c>
    </row>
    <row r="154" spans="2:9" x14ac:dyDescent="0.2">
      <c r="B154" s="18" t="str">
        <f t="shared" si="5"/>
        <v>2021</v>
      </c>
      <c r="C154" s="3">
        <v>450</v>
      </c>
      <c r="D154" s="19" t="s">
        <v>58</v>
      </c>
      <c r="E154" s="16">
        <v>963.4</v>
      </c>
      <c r="F154" s="16">
        <v>197.5</v>
      </c>
      <c r="G154" s="16">
        <v>213.9</v>
      </c>
      <c r="H154" s="16">
        <v>204.4</v>
      </c>
      <c r="I154" s="13">
        <f t="shared" si="4"/>
        <v>615.79999999999995</v>
      </c>
    </row>
    <row r="155" spans="2:9" x14ac:dyDescent="0.2">
      <c r="B155" s="18" t="str">
        <f t="shared" si="5"/>
        <v>2021</v>
      </c>
      <c r="C155" s="3">
        <v>461</v>
      </c>
      <c r="D155" s="19" t="s">
        <v>59</v>
      </c>
      <c r="E155" s="16">
        <v>4271.6000000000004</v>
      </c>
      <c r="F155" s="16">
        <v>930</v>
      </c>
      <c r="G155" s="16">
        <v>945.3</v>
      </c>
      <c r="H155" s="16">
        <v>864.9</v>
      </c>
      <c r="I155" s="13">
        <f t="shared" si="4"/>
        <v>2740.2</v>
      </c>
    </row>
    <row r="156" spans="2:9" x14ac:dyDescent="0.2">
      <c r="B156" s="18" t="str">
        <f t="shared" si="5"/>
        <v>2021</v>
      </c>
      <c r="C156" s="3">
        <v>479</v>
      </c>
      <c r="D156" s="19" t="s">
        <v>60</v>
      </c>
      <c r="E156" s="16">
        <v>1863.4</v>
      </c>
      <c r="F156" s="16">
        <v>366.6</v>
      </c>
      <c r="G156" s="16">
        <v>438.6</v>
      </c>
      <c r="H156" s="16">
        <v>434.7</v>
      </c>
      <c r="I156" s="13">
        <f t="shared" si="4"/>
        <v>1239.9000000000001</v>
      </c>
    </row>
    <row r="157" spans="2:9" x14ac:dyDescent="0.2">
      <c r="B157" s="18" t="str">
        <f t="shared" si="5"/>
        <v>2021</v>
      </c>
      <c r="C157" s="3">
        <v>480</v>
      </c>
      <c r="D157" s="19" t="s">
        <v>57</v>
      </c>
      <c r="E157" s="16">
        <v>629.79999999999995</v>
      </c>
      <c r="F157" s="16">
        <v>147.80000000000001</v>
      </c>
      <c r="G157" s="16">
        <v>139.6</v>
      </c>
      <c r="H157" s="16">
        <v>113.8</v>
      </c>
      <c r="I157" s="13">
        <f t="shared" si="4"/>
        <v>401.2</v>
      </c>
    </row>
    <row r="158" spans="2:9" x14ac:dyDescent="0.2">
      <c r="B158" s="18" t="str">
        <f t="shared" si="5"/>
        <v>2021</v>
      </c>
      <c r="C158" s="3">
        <v>482</v>
      </c>
      <c r="D158" s="19" t="s">
        <v>55</v>
      </c>
      <c r="E158" s="16">
        <v>474.7</v>
      </c>
      <c r="F158" s="16">
        <v>86.7</v>
      </c>
      <c r="G158" s="16">
        <v>105.3</v>
      </c>
      <c r="H158" s="16">
        <v>106.8</v>
      </c>
      <c r="I158" s="13">
        <f t="shared" si="4"/>
        <v>298.8</v>
      </c>
    </row>
    <row r="159" spans="2:9" x14ac:dyDescent="0.2">
      <c r="B159" s="18" t="str">
        <f t="shared" si="5"/>
        <v>2021</v>
      </c>
      <c r="C159" s="3">
        <v>492</v>
      </c>
      <c r="D159" s="19" t="s">
        <v>61</v>
      </c>
      <c r="E159" s="16">
        <v>234.2</v>
      </c>
      <c r="F159" s="16">
        <v>47.8</v>
      </c>
      <c r="G159" s="16">
        <v>54.7</v>
      </c>
      <c r="H159" s="16">
        <v>52.7</v>
      </c>
      <c r="I159" s="13">
        <f t="shared" si="4"/>
        <v>155.19999999999999</v>
      </c>
    </row>
    <row r="160" spans="2:9" x14ac:dyDescent="0.2">
      <c r="B160" s="18" t="str">
        <f t="shared" si="5"/>
        <v>2021</v>
      </c>
      <c r="C160" s="3">
        <v>510</v>
      </c>
      <c r="D160" s="19" t="s">
        <v>66</v>
      </c>
      <c r="E160" s="16">
        <v>1307.8</v>
      </c>
      <c r="F160" s="16">
        <v>303.89999999999998</v>
      </c>
      <c r="G160" s="16">
        <v>297.10000000000002</v>
      </c>
      <c r="H160" s="16">
        <v>287.3</v>
      </c>
      <c r="I160" s="13">
        <f t="shared" si="4"/>
        <v>888.3</v>
      </c>
    </row>
    <row r="161" spans="2:9" x14ac:dyDescent="0.2">
      <c r="B161" s="18" t="str">
        <f t="shared" si="5"/>
        <v>2021</v>
      </c>
      <c r="C161" s="3">
        <v>530</v>
      </c>
      <c r="D161" s="19" t="s">
        <v>62</v>
      </c>
      <c r="E161" s="16">
        <v>504</v>
      </c>
      <c r="F161" s="16">
        <v>99.4</v>
      </c>
      <c r="G161" s="16">
        <v>132.1</v>
      </c>
      <c r="H161" s="16">
        <v>119.1</v>
      </c>
      <c r="I161" s="13">
        <f t="shared" si="4"/>
        <v>350.6</v>
      </c>
    </row>
    <row r="162" spans="2:9" x14ac:dyDescent="0.2">
      <c r="B162" s="18" t="str">
        <f t="shared" si="5"/>
        <v>2021</v>
      </c>
      <c r="C162" s="3">
        <v>540</v>
      </c>
      <c r="D162" s="19" t="s">
        <v>68</v>
      </c>
      <c r="E162" s="16">
        <v>2030.1</v>
      </c>
      <c r="F162" s="16">
        <v>482.2</v>
      </c>
      <c r="G162" s="16">
        <v>511.2</v>
      </c>
      <c r="H162" s="16">
        <v>416.7</v>
      </c>
      <c r="I162" s="13">
        <f t="shared" si="4"/>
        <v>1410.1</v>
      </c>
    </row>
    <row r="163" spans="2:9" x14ac:dyDescent="0.2">
      <c r="B163" s="18" t="str">
        <f t="shared" si="5"/>
        <v>2021</v>
      </c>
      <c r="C163" s="3">
        <v>550</v>
      </c>
      <c r="D163" s="19" t="s">
        <v>69</v>
      </c>
      <c r="E163" s="16">
        <v>1184.7</v>
      </c>
      <c r="F163" s="16">
        <v>279.8</v>
      </c>
      <c r="G163" s="16">
        <v>283.8</v>
      </c>
      <c r="H163" s="16">
        <v>227.5</v>
      </c>
      <c r="I163" s="13">
        <f t="shared" si="4"/>
        <v>791.1</v>
      </c>
    </row>
    <row r="164" spans="2:9" x14ac:dyDescent="0.2">
      <c r="B164" s="18" t="str">
        <f t="shared" si="5"/>
        <v>2021</v>
      </c>
      <c r="C164" s="3">
        <v>561</v>
      </c>
      <c r="D164" s="19" t="s">
        <v>63</v>
      </c>
      <c r="E164" s="16">
        <v>2869.3</v>
      </c>
      <c r="F164" s="16">
        <v>677.3</v>
      </c>
      <c r="G164" s="16">
        <v>665.4</v>
      </c>
      <c r="H164" s="16">
        <v>517.9</v>
      </c>
      <c r="I164" s="13">
        <f t="shared" si="4"/>
        <v>1860.6</v>
      </c>
    </row>
    <row r="165" spans="2:9" x14ac:dyDescent="0.2">
      <c r="B165" s="18" t="str">
        <f t="shared" si="5"/>
        <v>2021</v>
      </c>
      <c r="C165" s="3">
        <v>563</v>
      </c>
      <c r="D165" s="19" t="s">
        <v>64</v>
      </c>
      <c r="E165" s="17" t="s">
        <v>131</v>
      </c>
      <c r="F165" s="17" t="s">
        <v>131</v>
      </c>
      <c r="G165" s="17" t="s">
        <v>131</v>
      </c>
      <c r="H165" s="17" t="s">
        <v>131</v>
      </c>
      <c r="I165" s="13" t="s">
        <v>131</v>
      </c>
    </row>
    <row r="166" spans="2:9" x14ac:dyDescent="0.2">
      <c r="B166" s="18" t="str">
        <f t="shared" si="5"/>
        <v>2021</v>
      </c>
      <c r="C166" s="3">
        <v>573</v>
      </c>
      <c r="D166" s="19" t="s">
        <v>70</v>
      </c>
      <c r="E166" s="16">
        <v>1222</v>
      </c>
      <c r="F166" s="16">
        <v>284.60000000000002</v>
      </c>
      <c r="G166" s="16">
        <v>312.2</v>
      </c>
      <c r="H166" s="16">
        <v>291.7</v>
      </c>
      <c r="I166" s="13">
        <f t="shared" si="4"/>
        <v>888.5</v>
      </c>
    </row>
    <row r="167" spans="2:9" x14ac:dyDescent="0.2">
      <c r="B167" s="18" t="str">
        <f t="shared" si="5"/>
        <v>2021</v>
      </c>
      <c r="C167" s="3">
        <v>575</v>
      </c>
      <c r="D167" s="19" t="s">
        <v>71</v>
      </c>
      <c r="E167" s="16">
        <v>959.4</v>
      </c>
      <c r="F167" s="16">
        <v>217.6</v>
      </c>
      <c r="G167" s="16">
        <v>253</v>
      </c>
      <c r="H167" s="16">
        <v>224.2</v>
      </c>
      <c r="I167" s="13">
        <f t="shared" si="4"/>
        <v>694.8</v>
      </c>
    </row>
    <row r="168" spans="2:9" x14ac:dyDescent="0.2">
      <c r="B168" s="18" t="str">
        <f t="shared" si="5"/>
        <v>2021</v>
      </c>
      <c r="C168" s="3">
        <v>580</v>
      </c>
      <c r="D168" s="19" t="s">
        <v>73</v>
      </c>
      <c r="E168" s="16">
        <v>1656.5</v>
      </c>
      <c r="F168" s="16">
        <v>374.9</v>
      </c>
      <c r="G168" s="16">
        <v>381.1</v>
      </c>
      <c r="H168" s="16">
        <v>309.3</v>
      </c>
      <c r="I168" s="13">
        <f t="shared" si="4"/>
        <v>1065.3</v>
      </c>
    </row>
    <row r="169" spans="2:9" x14ac:dyDescent="0.2">
      <c r="B169" s="18" t="str">
        <f t="shared" si="5"/>
        <v>2021</v>
      </c>
      <c r="C169" s="3">
        <v>607</v>
      </c>
      <c r="D169" s="19" t="s">
        <v>65</v>
      </c>
      <c r="E169" s="16">
        <v>1470.3</v>
      </c>
      <c r="F169" s="16">
        <v>311.60000000000002</v>
      </c>
      <c r="G169" s="16">
        <v>334.1</v>
      </c>
      <c r="H169" s="16">
        <v>264.8</v>
      </c>
      <c r="I169" s="13">
        <f t="shared" ref="I169:I201" si="6">SUM(F169:H169)</f>
        <v>910.5</v>
      </c>
    </row>
    <row r="170" spans="2:9" x14ac:dyDescent="0.2">
      <c r="B170" s="18" t="str">
        <f t="shared" ref="B170:B201" si="7">B169</f>
        <v>2021</v>
      </c>
      <c r="C170" s="3">
        <v>615</v>
      </c>
      <c r="D170" s="19" t="s">
        <v>76</v>
      </c>
      <c r="E170" s="16">
        <v>2091</v>
      </c>
      <c r="F170" s="16">
        <v>470.9</v>
      </c>
      <c r="G170" s="16">
        <v>454.5</v>
      </c>
      <c r="H170" s="16">
        <v>402.4</v>
      </c>
      <c r="I170" s="13">
        <f t="shared" si="6"/>
        <v>1327.8</v>
      </c>
    </row>
    <row r="171" spans="2:9" x14ac:dyDescent="0.2">
      <c r="B171" s="18" t="str">
        <f t="shared" si="7"/>
        <v>2021</v>
      </c>
      <c r="C171" s="3">
        <v>621</v>
      </c>
      <c r="D171" s="19" t="s">
        <v>67</v>
      </c>
      <c r="E171" s="16">
        <v>1950.1</v>
      </c>
      <c r="F171" s="16">
        <v>457.3</v>
      </c>
      <c r="G171" s="16">
        <v>413</v>
      </c>
      <c r="H171" s="16">
        <v>376.4</v>
      </c>
      <c r="I171" s="13">
        <f t="shared" si="6"/>
        <v>1246.6999999999998</v>
      </c>
    </row>
    <row r="172" spans="2:9" x14ac:dyDescent="0.2">
      <c r="B172" s="18" t="str">
        <f t="shared" si="7"/>
        <v>2021</v>
      </c>
      <c r="C172" s="3">
        <v>630</v>
      </c>
      <c r="D172" s="19" t="s">
        <v>72</v>
      </c>
      <c r="E172" s="17" t="s">
        <v>131</v>
      </c>
      <c r="F172" s="17" t="s">
        <v>131</v>
      </c>
      <c r="G172" s="17" t="s">
        <v>131</v>
      </c>
      <c r="H172" s="17" t="s">
        <v>131</v>
      </c>
      <c r="I172" s="13" t="s">
        <v>131</v>
      </c>
    </row>
    <row r="173" spans="2:9" x14ac:dyDescent="0.2">
      <c r="B173" s="18" t="str">
        <f t="shared" si="7"/>
        <v>2021</v>
      </c>
      <c r="C173" s="3">
        <v>657</v>
      </c>
      <c r="D173" s="19" t="s">
        <v>85</v>
      </c>
      <c r="E173" s="16">
        <v>1959.4</v>
      </c>
      <c r="F173" s="16">
        <v>427.1</v>
      </c>
      <c r="G173" s="16">
        <v>463.2</v>
      </c>
      <c r="H173" s="16">
        <v>363</v>
      </c>
      <c r="I173" s="13">
        <f t="shared" si="6"/>
        <v>1253.3</v>
      </c>
    </row>
    <row r="174" spans="2:9" x14ac:dyDescent="0.2">
      <c r="B174" s="18" t="str">
        <f t="shared" si="7"/>
        <v>2021</v>
      </c>
      <c r="C174" s="3">
        <v>661</v>
      </c>
      <c r="D174" s="19" t="s">
        <v>86</v>
      </c>
      <c r="E174" s="16">
        <v>1423.7</v>
      </c>
      <c r="F174" s="16">
        <v>317.2</v>
      </c>
      <c r="G174" s="16">
        <v>321.3</v>
      </c>
      <c r="H174" s="16">
        <v>287.5</v>
      </c>
      <c r="I174" s="13">
        <f t="shared" si="6"/>
        <v>926</v>
      </c>
    </row>
    <row r="175" spans="2:9" x14ac:dyDescent="0.2">
      <c r="B175" s="18" t="str">
        <f t="shared" si="7"/>
        <v>2021</v>
      </c>
      <c r="C175" s="3">
        <v>665</v>
      </c>
      <c r="D175" s="19" t="s">
        <v>88</v>
      </c>
      <c r="E175" s="16">
        <v>585.6</v>
      </c>
      <c r="F175" s="16">
        <v>129.30000000000001</v>
      </c>
      <c r="G175" s="16">
        <v>152.5</v>
      </c>
      <c r="H175" s="16">
        <v>129.19999999999999</v>
      </c>
      <c r="I175" s="13">
        <f t="shared" si="6"/>
        <v>411</v>
      </c>
    </row>
    <row r="176" spans="2:9" x14ac:dyDescent="0.2">
      <c r="B176" s="18" t="str">
        <f t="shared" si="7"/>
        <v>2021</v>
      </c>
      <c r="C176" s="3">
        <v>671</v>
      </c>
      <c r="D176" s="19" t="s">
        <v>91</v>
      </c>
      <c r="E176" s="16">
        <v>587</v>
      </c>
      <c r="F176" s="16">
        <v>125.3</v>
      </c>
      <c r="G176" s="16">
        <v>135.19999999999999</v>
      </c>
      <c r="H176" s="16">
        <v>107.2</v>
      </c>
      <c r="I176" s="13">
        <f t="shared" si="6"/>
        <v>367.7</v>
      </c>
    </row>
    <row r="177" spans="2:9" x14ac:dyDescent="0.2">
      <c r="B177" s="18" t="str">
        <f t="shared" si="7"/>
        <v>2021</v>
      </c>
      <c r="C177" s="3">
        <v>706</v>
      </c>
      <c r="D177" s="19" t="s">
        <v>83</v>
      </c>
      <c r="E177" s="16">
        <v>1063.8</v>
      </c>
      <c r="F177" s="16">
        <v>227.4</v>
      </c>
      <c r="G177" s="16">
        <v>259.8</v>
      </c>
      <c r="H177" s="16">
        <v>185.4</v>
      </c>
      <c r="I177" s="13">
        <f t="shared" si="6"/>
        <v>672.6</v>
      </c>
    </row>
    <row r="178" spans="2:9" x14ac:dyDescent="0.2">
      <c r="B178" s="18" t="str">
        <f t="shared" si="7"/>
        <v>2021</v>
      </c>
      <c r="C178" s="3">
        <v>707</v>
      </c>
      <c r="D178" s="19" t="s">
        <v>77</v>
      </c>
      <c r="E178" s="16">
        <v>975</v>
      </c>
      <c r="F178" s="16">
        <v>218.2</v>
      </c>
      <c r="G178" s="16">
        <v>220.9</v>
      </c>
      <c r="H178" s="16">
        <v>198.3</v>
      </c>
      <c r="I178" s="13">
        <f t="shared" si="6"/>
        <v>637.40000000000009</v>
      </c>
    </row>
    <row r="179" spans="2:9" x14ac:dyDescent="0.2">
      <c r="B179" s="18" t="str">
        <f t="shared" si="7"/>
        <v>2021</v>
      </c>
      <c r="C179" s="3">
        <v>710</v>
      </c>
      <c r="D179" s="19" t="s">
        <v>74</v>
      </c>
      <c r="E179" s="16">
        <v>720.2</v>
      </c>
      <c r="F179" s="16">
        <v>176.3</v>
      </c>
      <c r="G179" s="16">
        <v>156.5</v>
      </c>
      <c r="H179" s="16">
        <v>133.30000000000001</v>
      </c>
      <c r="I179" s="13">
        <f t="shared" si="6"/>
        <v>466.1</v>
      </c>
    </row>
    <row r="180" spans="2:9" x14ac:dyDescent="0.2">
      <c r="B180" s="18" t="str">
        <f t="shared" si="7"/>
        <v>2021</v>
      </c>
      <c r="C180" s="3">
        <v>727</v>
      </c>
      <c r="D180" s="19" t="s">
        <v>78</v>
      </c>
      <c r="E180" s="16">
        <v>471.3</v>
      </c>
      <c r="F180" s="16">
        <v>105.3</v>
      </c>
      <c r="G180" s="16">
        <v>112.1</v>
      </c>
      <c r="H180" s="16">
        <v>110.8</v>
      </c>
      <c r="I180" s="13">
        <f t="shared" si="6"/>
        <v>328.2</v>
      </c>
    </row>
    <row r="181" spans="2:9" x14ac:dyDescent="0.2">
      <c r="B181" s="18" t="str">
        <f t="shared" si="7"/>
        <v>2021</v>
      </c>
      <c r="C181" s="3">
        <v>730</v>
      </c>
      <c r="D181" s="19" t="s">
        <v>79</v>
      </c>
      <c r="E181" s="16">
        <v>1614.4</v>
      </c>
      <c r="F181" s="16">
        <v>354.5</v>
      </c>
      <c r="G181" s="16">
        <v>344.6</v>
      </c>
      <c r="H181" s="16">
        <v>330.6</v>
      </c>
      <c r="I181" s="13">
        <f t="shared" si="6"/>
        <v>1029.7</v>
      </c>
    </row>
    <row r="182" spans="2:9" x14ac:dyDescent="0.2">
      <c r="B182" s="18" t="str">
        <f t="shared" si="7"/>
        <v>2021</v>
      </c>
      <c r="C182" s="3">
        <v>740</v>
      </c>
      <c r="D182" s="19" t="s">
        <v>81</v>
      </c>
      <c r="E182" s="16">
        <v>1753.8</v>
      </c>
      <c r="F182" s="16">
        <v>422.4</v>
      </c>
      <c r="G182" s="16">
        <v>398.7</v>
      </c>
      <c r="H182" s="16">
        <v>360.5</v>
      </c>
      <c r="I182" s="13">
        <f t="shared" si="6"/>
        <v>1181.5999999999999</v>
      </c>
    </row>
    <row r="183" spans="2:9" x14ac:dyDescent="0.2">
      <c r="B183" s="18" t="str">
        <f t="shared" si="7"/>
        <v>2021</v>
      </c>
      <c r="C183" s="3">
        <v>741</v>
      </c>
      <c r="D183" s="19" t="s">
        <v>80</v>
      </c>
      <c r="E183" s="16">
        <v>205.4</v>
      </c>
      <c r="F183" s="16">
        <v>44.8</v>
      </c>
      <c r="G183" s="16">
        <v>49.3</v>
      </c>
      <c r="H183" s="16">
        <v>52.1</v>
      </c>
      <c r="I183" s="13">
        <f t="shared" si="6"/>
        <v>146.19999999999999</v>
      </c>
    </row>
    <row r="184" spans="2:9" x14ac:dyDescent="0.2">
      <c r="B184" s="18" t="str">
        <f t="shared" si="7"/>
        <v>2021</v>
      </c>
      <c r="C184" s="3">
        <v>746</v>
      </c>
      <c r="D184" s="19" t="s">
        <v>82</v>
      </c>
      <c r="E184" s="16">
        <v>1190.2</v>
      </c>
      <c r="F184" s="16">
        <v>286.39999999999998</v>
      </c>
      <c r="G184" s="16">
        <v>270.8</v>
      </c>
      <c r="H184" s="16">
        <v>217.8</v>
      </c>
      <c r="I184" s="13">
        <f t="shared" si="6"/>
        <v>775</v>
      </c>
    </row>
    <row r="185" spans="2:9" x14ac:dyDescent="0.2">
      <c r="B185" s="18" t="str">
        <f t="shared" si="7"/>
        <v>2021</v>
      </c>
      <c r="C185" s="3">
        <v>751</v>
      </c>
      <c r="D185" s="19" t="s">
        <v>84</v>
      </c>
      <c r="E185" s="16">
        <v>5558.6</v>
      </c>
      <c r="F185" s="16">
        <v>1229.3</v>
      </c>
      <c r="G185" s="16">
        <v>1166.5999999999999</v>
      </c>
      <c r="H185" s="16">
        <v>1041.4000000000001</v>
      </c>
      <c r="I185" s="13">
        <f t="shared" si="6"/>
        <v>3437.2999999999997</v>
      </c>
    </row>
    <row r="186" spans="2:9" x14ac:dyDescent="0.2">
      <c r="B186" s="18" t="str">
        <f t="shared" si="7"/>
        <v>2021</v>
      </c>
      <c r="C186" s="3">
        <v>756</v>
      </c>
      <c r="D186" s="19" t="s">
        <v>87</v>
      </c>
      <c r="E186" s="16">
        <v>815.4</v>
      </c>
      <c r="F186" s="16">
        <v>182</v>
      </c>
      <c r="G186" s="16">
        <v>180.5</v>
      </c>
      <c r="H186" s="16">
        <v>168.9</v>
      </c>
      <c r="I186" s="13">
        <f t="shared" si="6"/>
        <v>531.4</v>
      </c>
    </row>
    <row r="187" spans="2:9" x14ac:dyDescent="0.2">
      <c r="B187" s="18" t="str">
        <f t="shared" si="7"/>
        <v>2021</v>
      </c>
      <c r="C187" s="3">
        <v>760</v>
      </c>
      <c r="D187" s="19" t="s">
        <v>89</v>
      </c>
      <c r="E187" s="16">
        <v>1109</v>
      </c>
      <c r="F187" s="16">
        <v>259.60000000000002</v>
      </c>
      <c r="G187" s="16">
        <v>284.8</v>
      </c>
      <c r="H187" s="16">
        <v>234.7</v>
      </c>
      <c r="I187" s="13">
        <f t="shared" si="6"/>
        <v>779.10000000000014</v>
      </c>
    </row>
    <row r="188" spans="2:9" x14ac:dyDescent="0.2">
      <c r="B188" s="18" t="str">
        <f t="shared" si="7"/>
        <v>2021</v>
      </c>
      <c r="C188" s="3">
        <v>766</v>
      </c>
      <c r="D188" s="19" t="s">
        <v>75</v>
      </c>
      <c r="E188" s="16">
        <v>681</v>
      </c>
      <c r="F188" s="16">
        <v>140.5</v>
      </c>
      <c r="G188" s="16">
        <v>166.7</v>
      </c>
      <c r="H188" s="16">
        <v>175.2</v>
      </c>
      <c r="I188" s="13">
        <f t="shared" si="6"/>
        <v>482.4</v>
      </c>
    </row>
    <row r="189" spans="2:9" x14ac:dyDescent="0.2">
      <c r="B189" s="18" t="str">
        <f t="shared" si="7"/>
        <v>2021</v>
      </c>
      <c r="C189" s="3">
        <v>773</v>
      </c>
      <c r="D189" s="19" t="s">
        <v>99</v>
      </c>
      <c r="E189" s="16">
        <v>616.79999999999995</v>
      </c>
      <c r="F189" s="16">
        <v>122</v>
      </c>
      <c r="G189" s="16">
        <v>157.5</v>
      </c>
      <c r="H189" s="16">
        <v>141.1</v>
      </c>
      <c r="I189" s="13">
        <f t="shared" si="6"/>
        <v>420.6</v>
      </c>
    </row>
    <row r="190" spans="2:9" x14ac:dyDescent="0.2">
      <c r="B190" s="18" t="str">
        <f t="shared" si="7"/>
        <v>2021</v>
      </c>
      <c r="C190" s="3">
        <v>779</v>
      </c>
      <c r="D190" s="19" t="s">
        <v>90</v>
      </c>
      <c r="E190" s="16">
        <v>1156.7</v>
      </c>
      <c r="F190" s="16">
        <v>274.39999999999998</v>
      </c>
      <c r="G190" s="16">
        <v>271.5</v>
      </c>
      <c r="H190" s="16">
        <v>225.9</v>
      </c>
      <c r="I190" s="13">
        <f t="shared" si="6"/>
        <v>771.8</v>
      </c>
    </row>
    <row r="191" spans="2:9" x14ac:dyDescent="0.2">
      <c r="B191" s="18" t="str">
        <f t="shared" si="7"/>
        <v>2021</v>
      </c>
      <c r="C191" s="3">
        <v>787</v>
      </c>
      <c r="D191" s="19" t="s">
        <v>101</v>
      </c>
      <c r="E191" s="16">
        <v>1006.2</v>
      </c>
      <c r="F191" s="16">
        <v>220.9</v>
      </c>
      <c r="G191" s="16">
        <v>243.7</v>
      </c>
      <c r="H191" s="16">
        <v>205.7</v>
      </c>
      <c r="I191" s="13">
        <f t="shared" si="6"/>
        <v>670.3</v>
      </c>
    </row>
    <row r="192" spans="2:9" x14ac:dyDescent="0.2">
      <c r="B192" s="18" t="str">
        <f t="shared" si="7"/>
        <v>2021</v>
      </c>
      <c r="C192" s="3">
        <v>791</v>
      </c>
      <c r="D192" s="19" t="s">
        <v>92</v>
      </c>
      <c r="E192" s="16">
        <v>2037.5</v>
      </c>
      <c r="F192" s="16">
        <v>454.2</v>
      </c>
      <c r="G192" s="16">
        <v>468.4</v>
      </c>
      <c r="H192" s="16">
        <v>435.4</v>
      </c>
      <c r="I192" s="13">
        <f t="shared" si="6"/>
        <v>1358</v>
      </c>
    </row>
    <row r="193" spans="1:9" x14ac:dyDescent="0.2">
      <c r="B193" s="18" t="str">
        <f t="shared" si="7"/>
        <v>2021</v>
      </c>
      <c r="C193" s="3">
        <v>810</v>
      </c>
      <c r="D193" s="19" t="s">
        <v>93</v>
      </c>
      <c r="E193" s="16">
        <v>831.5</v>
      </c>
      <c r="F193" s="16">
        <v>191</v>
      </c>
      <c r="G193" s="16">
        <v>206.8</v>
      </c>
      <c r="H193" s="16">
        <v>166.3</v>
      </c>
      <c r="I193" s="13">
        <f t="shared" si="6"/>
        <v>564.1</v>
      </c>
    </row>
    <row r="194" spans="1:9" x14ac:dyDescent="0.2">
      <c r="B194" s="18" t="str">
        <f t="shared" si="7"/>
        <v>2021</v>
      </c>
      <c r="C194" s="3">
        <v>813</v>
      </c>
      <c r="D194" s="19" t="s">
        <v>94</v>
      </c>
      <c r="E194" s="16">
        <v>2218.1</v>
      </c>
      <c r="F194" s="16">
        <v>511.8</v>
      </c>
      <c r="G194" s="16">
        <v>501</v>
      </c>
      <c r="H194" s="16">
        <v>414.8</v>
      </c>
      <c r="I194" s="13">
        <f t="shared" si="6"/>
        <v>1427.6</v>
      </c>
    </row>
    <row r="195" spans="1:9" x14ac:dyDescent="0.2">
      <c r="B195" s="18" t="str">
        <f t="shared" si="7"/>
        <v>2021</v>
      </c>
      <c r="C195" s="3">
        <v>820</v>
      </c>
      <c r="D195" s="19" t="s">
        <v>102</v>
      </c>
      <c r="E195" s="16">
        <v>815.7</v>
      </c>
      <c r="F195" s="16">
        <v>191.8</v>
      </c>
      <c r="G195" s="16">
        <v>193.3</v>
      </c>
      <c r="H195" s="16">
        <v>163.1</v>
      </c>
      <c r="I195" s="13">
        <f t="shared" si="6"/>
        <v>548.20000000000005</v>
      </c>
    </row>
    <row r="196" spans="1:9" x14ac:dyDescent="0.2">
      <c r="B196" s="18" t="str">
        <f t="shared" si="7"/>
        <v>2021</v>
      </c>
      <c r="C196" s="3">
        <v>825</v>
      </c>
      <c r="D196" s="19" t="s">
        <v>97</v>
      </c>
      <c r="E196" s="16">
        <v>77.5</v>
      </c>
      <c r="F196" s="16">
        <v>22.3</v>
      </c>
      <c r="G196" s="16">
        <v>15.9</v>
      </c>
      <c r="H196" s="16">
        <v>12.8</v>
      </c>
      <c r="I196" s="13">
        <f t="shared" si="6"/>
        <v>51</v>
      </c>
    </row>
    <row r="197" spans="1:9" x14ac:dyDescent="0.2">
      <c r="B197" s="18" t="str">
        <f t="shared" si="7"/>
        <v>2021</v>
      </c>
      <c r="C197" s="3">
        <v>840</v>
      </c>
      <c r="D197" s="19" t="s">
        <v>100</v>
      </c>
      <c r="E197" s="16">
        <v>578.29999999999995</v>
      </c>
      <c r="F197" s="16">
        <v>129.69999999999999</v>
      </c>
      <c r="G197" s="16">
        <v>157.30000000000001</v>
      </c>
      <c r="H197" s="16">
        <v>104.6</v>
      </c>
      <c r="I197" s="13">
        <f t="shared" si="6"/>
        <v>391.6</v>
      </c>
    </row>
    <row r="198" spans="1:9" x14ac:dyDescent="0.2">
      <c r="B198" s="18" t="str">
        <f t="shared" si="7"/>
        <v>2021</v>
      </c>
      <c r="C198" s="3">
        <v>846</v>
      </c>
      <c r="D198" s="19" t="s">
        <v>98</v>
      </c>
      <c r="E198" s="16">
        <v>890.1</v>
      </c>
      <c r="F198" s="16">
        <v>201.7</v>
      </c>
      <c r="G198" s="16">
        <v>220.9</v>
      </c>
      <c r="H198" s="16">
        <v>162.1</v>
      </c>
      <c r="I198" s="13">
        <f t="shared" si="6"/>
        <v>584.70000000000005</v>
      </c>
    </row>
    <row r="199" spans="1:9" x14ac:dyDescent="0.2">
      <c r="B199" s="18" t="str">
        <f t="shared" si="7"/>
        <v>2021</v>
      </c>
      <c r="C199" s="3">
        <v>849</v>
      </c>
      <c r="D199" s="19" t="s">
        <v>96</v>
      </c>
      <c r="E199" s="16">
        <v>996.6</v>
      </c>
      <c r="F199" s="16">
        <v>200.1</v>
      </c>
      <c r="G199" s="16">
        <v>231.3</v>
      </c>
      <c r="H199" s="16">
        <v>188.2</v>
      </c>
      <c r="I199" s="13">
        <f t="shared" si="6"/>
        <v>619.59999999999991</v>
      </c>
    </row>
    <row r="200" spans="1:9" x14ac:dyDescent="0.2">
      <c r="B200" s="18" t="str">
        <f t="shared" si="7"/>
        <v>2021</v>
      </c>
      <c r="C200" s="3">
        <v>851</v>
      </c>
      <c r="D200" s="19" t="s">
        <v>103</v>
      </c>
      <c r="E200" s="16">
        <v>5160.6000000000004</v>
      </c>
      <c r="F200" s="16">
        <v>1158.3</v>
      </c>
      <c r="G200" s="16">
        <v>1160.4000000000001</v>
      </c>
      <c r="H200" s="16">
        <v>891.8</v>
      </c>
      <c r="I200" s="13">
        <f t="shared" si="6"/>
        <v>3210.5</v>
      </c>
    </row>
    <row r="201" spans="1:9" x14ac:dyDescent="0.2">
      <c r="B201" s="18" t="str">
        <f t="shared" si="7"/>
        <v>2021</v>
      </c>
      <c r="C201" s="3">
        <v>860</v>
      </c>
      <c r="D201" s="19" t="s">
        <v>95</v>
      </c>
      <c r="E201" s="16">
        <v>1700.3</v>
      </c>
      <c r="F201" s="16">
        <v>388.5</v>
      </c>
      <c r="G201" s="16">
        <v>431.6</v>
      </c>
      <c r="H201" s="16">
        <v>359.1</v>
      </c>
      <c r="I201" s="13">
        <f t="shared" si="6"/>
        <v>1179.2</v>
      </c>
    </row>
    <row r="203" spans="1:9" x14ac:dyDescent="0.2">
      <c r="E203" s="15" t="s">
        <v>136</v>
      </c>
      <c r="F203" s="15" t="s">
        <v>126</v>
      </c>
      <c r="G203" s="15" t="s">
        <v>127</v>
      </c>
      <c r="H203" s="15" t="s">
        <v>128</v>
      </c>
      <c r="I203" s="15" t="s">
        <v>3</v>
      </c>
    </row>
    <row r="204" spans="1:9" x14ac:dyDescent="0.2">
      <c r="A204" s="15" t="s">
        <v>137</v>
      </c>
      <c r="B204" s="15" t="s">
        <v>133</v>
      </c>
      <c r="C204" s="3">
        <v>101</v>
      </c>
      <c r="D204" s="19" t="s">
        <v>5</v>
      </c>
      <c r="E204" s="16">
        <v>8587.2000000000007</v>
      </c>
      <c r="F204" s="16">
        <v>1781.4</v>
      </c>
      <c r="G204" s="16">
        <v>1713.8</v>
      </c>
      <c r="H204" s="16">
        <v>1584.8</v>
      </c>
      <c r="I204" s="13">
        <f>SUM(F204:H204)</f>
        <v>5080</v>
      </c>
    </row>
    <row r="205" spans="1:9" x14ac:dyDescent="0.2">
      <c r="B205" s="18" t="str">
        <f>B204</f>
        <v>2015</v>
      </c>
      <c r="C205" s="3">
        <v>147</v>
      </c>
      <c r="D205" s="19" t="s">
        <v>6</v>
      </c>
      <c r="E205" s="16">
        <v>2660.1</v>
      </c>
      <c r="F205" s="16">
        <v>562</v>
      </c>
      <c r="G205" s="16">
        <v>581.4</v>
      </c>
      <c r="H205" s="16">
        <v>562.70000000000005</v>
      </c>
      <c r="I205" s="13">
        <f t="shared" ref="I205:I268" si="8">SUM(F205:H205)</f>
        <v>1706.1000000000001</v>
      </c>
    </row>
    <row r="206" spans="1:9" x14ac:dyDescent="0.2">
      <c r="B206" s="18" t="str">
        <f t="shared" ref="B206:B269" si="9">B205</f>
        <v>2015</v>
      </c>
      <c r="C206" s="3">
        <v>151</v>
      </c>
      <c r="D206" s="19" t="s">
        <v>10</v>
      </c>
      <c r="E206" s="16">
        <v>1224.4000000000001</v>
      </c>
      <c r="F206" s="16">
        <v>313.8</v>
      </c>
      <c r="G206" s="16">
        <v>246.8</v>
      </c>
      <c r="H206" s="16">
        <v>162.1</v>
      </c>
      <c r="I206" s="13">
        <f t="shared" si="8"/>
        <v>722.7</v>
      </c>
    </row>
    <row r="207" spans="1:9" x14ac:dyDescent="0.2">
      <c r="B207" s="18" t="str">
        <f t="shared" si="9"/>
        <v>2015</v>
      </c>
      <c r="C207" s="3">
        <v>153</v>
      </c>
      <c r="D207" s="19" t="s">
        <v>11</v>
      </c>
      <c r="E207" s="16">
        <v>869.8</v>
      </c>
      <c r="F207" s="16">
        <v>217.5</v>
      </c>
      <c r="G207" s="16">
        <v>193</v>
      </c>
      <c r="H207" s="16">
        <v>138.80000000000001</v>
      </c>
      <c r="I207" s="13">
        <f t="shared" si="8"/>
        <v>549.29999999999995</v>
      </c>
    </row>
    <row r="208" spans="1:9" x14ac:dyDescent="0.2">
      <c r="B208" s="18" t="str">
        <f t="shared" si="9"/>
        <v>2015</v>
      </c>
      <c r="C208" s="3">
        <v>155</v>
      </c>
      <c r="D208" s="19" t="s">
        <v>7</v>
      </c>
      <c r="E208" s="16">
        <v>365.7</v>
      </c>
      <c r="F208" s="16">
        <v>98.3</v>
      </c>
      <c r="G208" s="16">
        <v>101.3</v>
      </c>
      <c r="H208" s="16">
        <v>67.5</v>
      </c>
      <c r="I208" s="13">
        <f t="shared" si="8"/>
        <v>267.10000000000002</v>
      </c>
    </row>
    <row r="209" spans="2:9" x14ac:dyDescent="0.2">
      <c r="B209" s="18" t="str">
        <f t="shared" si="9"/>
        <v>2015</v>
      </c>
      <c r="C209" s="3">
        <v>157</v>
      </c>
      <c r="D209" s="19" t="s">
        <v>12</v>
      </c>
      <c r="E209" s="16">
        <v>1589.9</v>
      </c>
      <c r="F209" s="16">
        <v>326.3</v>
      </c>
      <c r="G209" s="16">
        <v>374.7</v>
      </c>
      <c r="H209" s="16">
        <v>441.7</v>
      </c>
      <c r="I209" s="13">
        <f t="shared" si="8"/>
        <v>1142.7</v>
      </c>
    </row>
    <row r="210" spans="2:9" x14ac:dyDescent="0.2">
      <c r="B210" s="18" t="str">
        <f t="shared" si="9"/>
        <v>2015</v>
      </c>
      <c r="C210" s="3">
        <v>159</v>
      </c>
      <c r="D210" s="19" t="s">
        <v>13</v>
      </c>
      <c r="E210" s="16">
        <v>1220</v>
      </c>
      <c r="F210" s="16">
        <v>226.8</v>
      </c>
      <c r="G210" s="16">
        <v>318.39999999999998</v>
      </c>
      <c r="H210" s="16">
        <v>312.8</v>
      </c>
      <c r="I210" s="13">
        <f t="shared" si="8"/>
        <v>858</v>
      </c>
    </row>
    <row r="211" spans="2:9" x14ac:dyDescent="0.2">
      <c r="B211" s="18" t="str">
        <f t="shared" si="9"/>
        <v>2015</v>
      </c>
      <c r="C211" s="3">
        <v>161</v>
      </c>
      <c r="D211" s="19" t="s">
        <v>14</v>
      </c>
      <c r="E211" s="16">
        <v>539</v>
      </c>
      <c r="F211" s="16">
        <v>123.1</v>
      </c>
      <c r="G211" s="16">
        <v>127.3</v>
      </c>
      <c r="H211" s="16">
        <v>104.3</v>
      </c>
      <c r="I211" s="13">
        <f t="shared" si="8"/>
        <v>354.7</v>
      </c>
    </row>
    <row r="212" spans="2:9" x14ac:dyDescent="0.2">
      <c r="B212" s="18" t="str">
        <f t="shared" si="9"/>
        <v>2015</v>
      </c>
      <c r="C212" s="3">
        <v>163</v>
      </c>
      <c r="D212" s="19" t="s">
        <v>15</v>
      </c>
      <c r="E212" s="16">
        <v>536.6</v>
      </c>
      <c r="F212" s="16">
        <v>135</v>
      </c>
      <c r="G212" s="16">
        <v>130.30000000000001</v>
      </c>
      <c r="H212" s="16">
        <v>93.6</v>
      </c>
      <c r="I212" s="13">
        <f t="shared" si="8"/>
        <v>358.9</v>
      </c>
    </row>
    <row r="213" spans="2:9" x14ac:dyDescent="0.2">
      <c r="B213" s="18" t="str">
        <f t="shared" si="9"/>
        <v>2015</v>
      </c>
      <c r="C213" s="3">
        <v>165</v>
      </c>
      <c r="D213" s="19" t="s">
        <v>9</v>
      </c>
      <c r="E213" s="16">
        <v>390.4</v>
      </c>
      <c r="F213" s="16">
        <v>88.3</v>
      </c>
      <c r="G213" s="16">
        <v>78.7</v>
      </c>
      <c r="H213" s="16">
        <v>41.2</v>
      </c>
      <c r="I213" s="13">
        <f t="shared" si="8"/>
        <v>208.2</v>
      </c>
    </row>
    <row r="214" spans="2:9" x14ac:dyDescent="0.2">
      <c r="B214" s="18" t="str">
        <f t="shared" si="9"/>
        <v>2015</v>
      </c>
      <c r="C214" s="3">
        <v>167</v>
      </c>
      <c r="D214" s="19" t="s">
        <v>16</v>
      </c>
      <c r="E214" s="16">
        <v>1190.2</v>
      </c>
      <c r="F214" s="16">
        <v>297.89999999999998</v>
      </c>
      <c r="G214" s="16">
        <v>283</v>
      </c>
      <c r="H214" s="16">
        <v>220</v>
      </c>
      <c r="I214" s="13">
        <f t="shared" si="8"/>
        <v>800.9</v>
      </c>
    </row>
    <row r="215" spans="2:9" x14ac:dyDescent="0.2">
      <c r="B215" s="18" t="str">
        <f t="shared" si="9"/>
        <v>2015</v>
      </c>
      <c r="C215" s="3">
        <v>169</v>
      </c>
      <c r="D215" s="19" t="s">
        <v>17</v>
      </c>
      <c r="E215" s="16">
        <v>1015.7</v>
      </c>
      <c r="F215" s="16">
        <v>264.3</v>
      </c>
      <c r="G215" s="16">
        <v>189.6</v>
      </c>
      <c r="H215" s="16">
        <v>129.80000000000001</v>
      </c>
      <c r="I215" s="13">
        <f t="shared" si="8"/>
        <v>583.70000000000005</v>
      </c>
    </row>
    <row r="216" spans="2:9" x14ac:dyDescent="0.2">
      <c r="B216" s="18" t="str">
        <f t="shared" si="9"/>
        <v>2015</v>
      </c>
      <c r="C216" s="3">
        <v>173</v>
      </c>
      <c r="D216" s="19" t="s">
        <v>19</v>
      </c>
      <c r="E216" s="16">
        <v>1705.4</v>
      </c>
      <c r="F216" s="16">
        <v>316.7</v>
      </c>
      <c r="G216" s="16">
        <v>491.9</v>
      </c>
      <c r="H216" s="16">
        <v>499.2</v>
      </c>
      <c r="I216" s="13">
        <f t="shared" si="8"/>
        <v>1307.8</v>
      </c>
    </row>
    <row r="217" spans="2:9" x14ac:dyDescent="0.2">
      <c r="B217" s="18" t="str">
        <f t="shared" si="9"/>
        <v>2015</v>
      </c>
      <c r="C217" s="3">
        <v>175</v>
      </c>
      <c r="D217" s="19" t="s">
        <v>20</v>
      </c>
      <c r="E217" s="16">
        <v>911.7</v>
      </c>
      <c r="F217" s="16">
        <v>220.7</v>
      </c>
      <c r="G217" s="16">
        <v>230.3</v>
      </c>
      <c r="H217" s="16">
        <v>191.7</v>
      </c>
      <c r="I217" s="13">
        <f t="shared" si="8"/>
        <v>642.70000000000005</v>
      </c>
    </row>
    <row r="218" spans="2:9" x14ac:dyDescent="0.2">
      <c r="B218" s="18" t="str">
        <f t="shared" si="9"/>
        <v>2015</v>
      </c>
      <c r="C218" s="3">
        <v>183</v>
      </c>
      <c r="D218" s="19" t="s">
        <v>18</v>
      </c>
      <c r="E218" s="16">
        <v>419.4</v>
      </c>
      <c r="F218" s="16">
        <v>74.599999999999994</v>
      </c>
      <c r="G218" s="16">
        <v>68.5</v>
      </c>
      <c r="H218" s="16">
        <v>35.5</v>
      </c>
      <c r="I218" s="13">
        <f t="shared" si="8"/>
        <v>178.6</v>
      </c>
    </row>
    <row r="219" spans="2:9" x14ac:dyDescent="0.2">
      <c r="B219" s="18" t="str">
        <f t="shared" si="9"/>
        <v>2015</v>
      </c>
      <c r="C219" s="3">
        <v>185</v>
      </c>
      <c r="D219" s="19" t="s">
        <v>8</v>
      </c>
      <c r="E219" s="16">
        <v>933.6</v>
      </c>
      <c r="F219" s="16">
        <v>211.3</v>
      </c>
      <c r="G219" s="16">
        <v>277.3</v>
      </c>
      <c r="H219" s="16">
        <v>185.7</v>
      </c>
      <c r="I219" s="13">
        <f t="shared" si="8"/>
        <v>674.3</v>
      </c>
    </row>
    <row r="220" spans="2:9" x14ac:dyDescent="0.2">
      <c r="B220" s="18" t="str">
        <f t="shared" si="9"/>
        <v>2015</v>
      </c>
      <c r="C220" s="3">
        <v>187</v>
      </c>
      <c r="D220" s="19" t="s">
        <v>21</v>
      </c>
      <c r="E220" s="16">
        <v>261.89999999999998</v>
      </c>
      <c r="F220" s="16">
        <v>61.5</v>
      </c>
      <c r="G220" s="16">
        <v>56.4</v>
      </c>
      <c r="H220" s="16">
        <v>40.200000000000003</v>
      </c>
      <c r="I220" s="13">
        <f t="shared" si="8"/>
        <v>158.10000000000002</v>
      </c>
    </row>
    <row r="221" spans="2:9" x14ac:dyDescent="0.2">
      <c r="B221" s="18" t="str">
        <f t="shared" si="9"/>
        <v>2015</v>
      </c>
      <c r="C221" s="3">
        <v>190</v>
      </c>
      <c r="D221" s="19" t="s">
        <v>26</v>
      </c>
      <c r="E221" s="16">
        <v>796.3</v>
      </c>
      <c r="F221" s="16">
        <v>203.1</v>
      </c>
      <c r="G221" s="16">
        <v>194.2</v>
      </c>
      <c r="H221" s="16">
        <v>131.30000000000001</v>
      </c>
      <c r="I221" s="13">
        <f t="shared" si="8"/>
        <v>528.59999999999991</v>
      </c>
    </row>
    <row r="222" spans="2:9" x14ac:dyDescent="0.2">
      <c r="B222" s="18" t="str">
        <f t="shared" si="9"/>
        <v>2015</v>
      </c>
      <c r="C222" s="3">
        <v>201</v>
      </c>
      <c r="D222" s="19" t="s">
        <v>22</v>
      </c>
      <c r="E222" s="16">
        <v>314.2</v>
      </c>
      <c r="F222" s="16">
        <v>67.2</v>
      </c>
      <c r="G222" s="16">
        <v>70.400000000000006</v>
      </c>
      <c r="H222" s="16">
        <v>81.8</v>
      </c>
      <c r="I222" s="13">
        <f t="shared" si="8"/>
        <v>219.40000000000003</v>
      </c>
    </row>
    <row r="223" spans="2:9" x14ac:dyDescent="0.2">
      <c r="B223" s="18" t="str">
        <f t="shared" si="9"/>
        <v>2015</v>
      </c>
      <c r="C223" s="3">
        <v>210</v>
      </c>
      <c r="D223" s="19" t="s">
        <v>24</v>
      </c>
      <c r="E223" s="17" t="s">
        <v>131</v>
      </c>
      <c r="F223" s="17" t="s">
        <v>131</v>
      </c>
      <c r="G223" s="17" t="s">
        <v>131</v>
      </c>
      <c r="H223" s="17" t="s">
        <v>131</v>
      </c>
      <c r="I223" s="13" t="s">
        <v>131</v>
      </c>
    </row>
    <row r="224" spans="2:9" x14ac:dyDescent="0.2">
      <c r="B224" s="18" t="str">
        <f t="shared" si="9"/>
        <v>2015</v>
      </c>
      <c r="C224" s="3">
        <v>217</v>
      </c>
      <c r="D224" s="19" t="s">
        <v>29</v>
      </c>
      <c r="E224" s="16">
        <v>1260.7</v>
      </c>
      <c r="F224" s="16">
        <v>268</v>
      </c>
      <c r="G224" s="16">
        <v>274.3</v>
      </c>
      <c r="H224" s="16">
        <v>245.7</v>
      </c>
      <c r="I224" s="13">
        <f t="shared" si="8"/>
        <v>788</v>
      </c>
    </row>
    <row r="225" spans="2:9" x14ac:dyDescent="0.2">
      <c r="B225" s="18" t="str">
        <f t="shared" si="9"/>
        <v>2015</v>
      </c>
      <c r="C225" s="3">
        <v>219</v>
      </c>
      <c r="D225" s="19" t="s">
        <v>30</v>
      </c>
      <c r="E225" s="17" t="s">
        <v>131</v>
      </c>
      <c r="F225" s="17" t="s">
        <v>131</v>
      </c>
      <c r="G225" s="17" t="s">
        <v>131</v>
      </c>
      <c r="H225" s="17" t="s">
        <v>131</v>
      </c>
      <c r="I225" s="13" t="s">
        <v>131</v>
      </c>
    </row>
    <row r="226" spans="2:9" x14ac:dyDescent="0.2">
      <c r="B226" s="18" t="str">
        <f t="shared" si="9"/>
        <v>2015</v>
      </c>
      <c r="C226" s="3">
        <v>223</v>
      </c>
      <c r="D226" s="19" t="s">
        <v>31</v>
      </c>
      <c r="E226" s="16">
        <v>701.5</v>
      </c>
      <c r="F226" s="16">
        <v>138.69999999999999</v>
      </c>
      <c r="G226" s="16">
        <v>181.7</v>
      </c>
      <c r="H226" s="16">
        <v>180.5</v>
      </c>
      <c r="I226" s="13">
        <f t="shared" si="8"/>
        <v>500.9</v>
      </c>
    </row>
    <row r="227" spans="2:9" x14ac:dyDescent="0.2">
      <c r="B227" s="18" t="str">
        <f t="shared" si="9"/>
        <v>2015</v>
      </c>
      <c r="C227" s="3">
        <v>230</v>
      </c>
      <c r="D227" s="19" t="s">
        <v>32</v>
      </c>
      <c r="E227" s="16">
        <v>1547.8</v>
      </c>
      <c r="F227" s="16">
        <v>312.2</v>
      </c>
      <c r="G227" s="16">
        <v>434.4</v>
      </c>
      <c r="H227" s="16">
        <v>403.6</v>
      </c>
      <c r="I227" s="13">
        <f t="shared" si="8"/>
        <v>1150.1999999999998</v>
      </c>
    </row>
    <row r="228" spans="2:9" x14ac:dyDescent="0.2">
      <c r="B228" s="18" t="str">
        <f t="shared" si="9"/>
        <v>2015</v>
      </c>
      <c r="C228" s="3">
        <v>240</v>
      </c>
      <c r="D228" s="19" t="s">
        <v>23</v>
      </c>
      <c r="E228" s="16">
        <v>546.29999999999995</v>
      </c>
      <c r="F228" s="16">
        <v>137.69999999999999</v>
      </c>
      <c r="G228" s="16">
        <v>96.5</v>
      </c>
      <c r="H228" s="16">
        <v>67.7</v>
      </c>
      <c r="I228" s="13">
        <f t="shared" si="8"/>
        <v>301.89999999999998</v>
      </c>
    </row>
    <row r="229" spans="2:9" x14ac:dyDescent="0.2">
      <c r="B229" s="18" t="str">
        <f t="shared" si="9"/>
        <v>2015</v>
      </c>
      <c r="C229" s="3">
        <v>250</v>
      </c>
      <c r="D229" s="19" t="s">
        <v>25</v>
      </c>
      <c r="E229" s="16">
        <v>794.1</v>
      </c>
      <c r="F229" s="16">
        <v>173.4</v>
      </c>
      <c r="G229" s="16">
        <v>196.4</v>
      </c>
      <c r="H229" s="16">
        <v>137.6</v>
      </c>
      <c r="I229" s="13">
        <f t="shared" si="8"/>
        <v>507.4</v>
      </c>
    </row>
    <row r="230" spans="2:9" x14ac:dyDescent="0.2">
      <c r="B230" s="18" t="str">
        <f t="shared" si="9"/>
        <v>2015</v>
      </c>
      <c r="C230" s="3">
        <v>253</v>
      </c>
      <c r="D230" s="19" t="s">
        <v>35</v>
      </c>
      <c r="E230" s="16">
        <v>673.7</v>
      </c>
      <c r="F230" s="16">
        <v>162</v>
      </c>
      <c r="G230" s="16">
        <v>125.1</v>
      </c>
      <c r="H230" s="16">
        <v>90.2</v>
      </c>
      <c r="I230" s="13">
        <f t="shared" si="8"/>
        <v>377.3</v>
      </c>
    </row>
    <row r="231" spans="2:9" x14ac:dyDescent="0.2">
      <c r="B231" s="18" t="str">
        <f t="shared" si="9"/>
        <v>2015</v>
      </c>
      <c r="C231" s="3">
        <v>259</v>
      </c>
      <c r="D231" s="19" t="s">
        <v>36</v>
      </c>
      <c r="E231" s="16">
        <v>1067.3</v>
      </c>
      <c r="F231" s="16">
        <v>235.1</v>
      </c>
      <c r="G231" s="16">
        <v>216.1</v>
      </c>
      <c r="H231" s="16">
        <v>177.3</v>
      </c>
      <c r="I231" s="13">
        <f t="shared" si="8"/>
        <v>628.5</v>
      </c>
    </row>
    <row r="232" spans="2:9" x14ac:dyDescent="0.2">
      <c r="B232" s="18" t="str">
        <f t="shared" si="9"/>
        <v>2015</v>
      </c>
      <c r="C232" s="3">
        <v>260</v>
      </c>
      <c r="D232" s="19" t="s">
        <v>28</v>
      </c>
      <c r="E232" s="17" t="s">
        <v>131</v>
      </c>
      <c r="F232" s="17" t="s">
        <v>131</v>
      </c>
      <c r="G232" s="17" t="s">
        <v>131</v>
      </c>
      <c r="H232" s="17" t="s">
        <v>131</v>
      </c>
      <c r="I232" s="13" t="s">
        <v>131</v>
      </c>
    </row>
    <row r="233" spans="2:9" x14ac:dyDescent="0.2">
      <c r="B233" s="18" t="str">
        <f t="shared" si="9"/>
        <v>2015</v>
      </c>
      <c r="C233" s="3">
        <v>265</v>
      </c>
      <c r="D233" s="19" t="s">
        <v>38</v>
      </c>
      <c r="E233" s="16">
        <v>1714.3</v>
      </c>
      <c r="F233" s="16">
        <v>411.5</v>
      </c>
      <c r="G233" s="16">
        <v>366.6</v>
      </c>
      <c r="H233" s="16">
        <v>303.2</v>
      </c>
      <c r="I233" s="13">
        <f t="shared" si="8"/>
        <v>1081.3</v>
      </c>
    </row>
    <row r="234" spans="2:9" x14ac:dyDescent="0.2">
      <c r="B234" s="18" t="str">
        <f t="shared" si="9"/>
        <v>2015</v>
      </c>
      <c r="C234" s="3">
        <v>269</v>
      </c>
      <c r="D234" s="19" t="s">
        <v>39</v>
      </c>
      <c r="E234" s="16">
        <v>311.5</v>
      </c>
      <c r="F234" s="16">
        <v>77</v>
      </c>
      <c r="G234" s="16">
        <v>53.5</v>
      </c>
      <c r="H234" s="16">
        <v>46</v>
      </c>
      <c r="I234" s="13">
        <f t="shared" si="8"/>
        <v>176.5</v>
      </c>
    </row>
    <row r="235" spans="2:9" x14ac:dyDescent="0.2">
      <c r="B235" s="18" t="str">
        <f t="shared" si="9"/>
        <v>2015</v>
      </c>
      <c r="C235" s="3">
        <v>270</v>
      </c>
      <c r="D235" s="19" t="s">
        <v>27</v>
      </c>
      <c r="E235" s="17" t="s">
        <v>131</v>
      </c>
      <c r="F235" s="17" t="s">
        <v>131</v>
      </c>
      <c r="G235" s="17" t="s">
        <v>131</v>
      </c>
      <c r="H235" s="17" t="s">
        <v>131</v>
      </c>
      <c r="I235" s="13" t="s">
        <v>131</v>
      </c>
    </row>
    <row r="236" spans="2:9" x14ac:dyDescent="0.2">
      <c r="B236" s="18" t="str">
        <f t="shared" si="9"/>
        <v>2015</v>
      </c>
      <c r="C236" s="3">
        <v>306</v>
      </c>
      <c r="D236" s="19" t="s">
        <v>46</v>
      </c>
      <c r="E236" s="16">
        <v>1004.9</v>
      </c>
      <c r="F236" s="16">
        <v>232.1</v>
      </c>
      <c r="G236" s="16">
        <v>209.3</v>
      </c>
      <c r="H236" s="16">
        <v>185.6</v>
      </c>
      <c r="I236" s="13">
        <f t="shared" si="8"/>
        <v>627</v>
      </c>
    </row>
    <row r="237" spans="2:9" x14ac:dyDescent="0.2">
      <c r="B237" s="18" t="str">
        <f t="shared" si="9"/>
        <v>2015</v>
      </c>
      <c r="C237" s="3">
        <v>316</v>
      </c>
      <c r="D237" s="19" t="s">
        <v>42</v>
      </c>
      <c r="E237" s="16">
        <v>1856</v>
      </c>
      <c r="F237" s="16">
        <v>412.5</v>
      </c>
      <c r="G237" s="16">
        <v>423.5</v>
      </c>
      <c r="H237" s="16">
        <v>368.5</v>
      </c>
      <c r="I237" s="13">
        <f t="shared" si="8"/>
        <v>1204.5</v>
      </c>
    </row>
    <row r="238" spans="2:9" x14ac:dyDescent="0.2">
      <c r="B238" s="18" t="str">
        <f t="shared" si="9"/>
        <v>2015</v>
      </c>
      <c r="C238" s="3">
        <v>320</v>
      </c>
      <c r="D238" s="19" t="s">
        <v>40</v>
      </c>
      <c r="E238" s="16">
        <v>778.6</v>
      </c>
      <c r="F238" s="16">
        <v>203</v>
      </c>
      <c r="G238" s="16">
        <v>175.5</v>
      </c>
      <c r="H238" s="16">
        <v>152.5</v>
      </c>
      <c r="I238" s="13">
        <f t="shared" si="8"/>
        <v>531</v>
      </c>
    </row>
    <row r="239" spans="2:9" x14ac:dyDescent="0.2">
      <c r="B239" s="18" t="str">
        <f t="shared" si="9"/>
        <v>2015</v>
      </c>
      <c r="C239" s="3">
        <v>326</v>
      </c>
      <c r="D239" s="19" t="s">
        <v>43</v>
      </c>
      <c r="E239" s="16">
        <v>1304.8</v>
      </c>
      <c r="F239" s="16">
        <v>305.2</v>
      </c>
      <c r="G239" s="16">
        <v>273.2</v>
      </c>
      <c r="H239" s="16">
        <v>236.8</v>
      </c>
      <c r="I239" s="13">
        <f t="shared" si="8"/>
        <v>815.2</v>
      </c>
    </row>
    <row r="240" spans="2:9" x14ac:dyDescent="0.2">
      <c r="B240" s="18" t="str">
        <f t="shared" si="9"/>
        <v>2015</v>
      </c>
      <c r="C240" s="3">
        <v>329</v>
      </c>
      <c r="D240" s="19" t="s">
        <v>47</v>
      </c>
      <c r="E240" s="16">
        <v>754.1</v>
      </c>
      <c r="F240" s="16">
        <v>170.8</v>
      </c>
      <c r="G240" s="16">
        <v>167.8</v>
      </c>
      <c r="H240" s="16">
        <v>162.30000000000001</v>
      </c>
      <c r="I240" s="13">
        <f t="shared" si="8"/>
        <v>500.90000000000003</v>
      </c>
    </row>
    <row r="241" spans="2:9" x14ac:dyDescent="0.2">
      <c r="B241" s="18" t="str">
        <f t="shared" si="9"/>
        <v>2015</v>
      </c>
      <c r="C241" s="3">
        <v>330</v>
      </c>
      <c r="D241" s="19" t="s">
        <v>48</v>
      </c>
      <c r="E241" s="16">
        <v>1846.4</v>
      </c>
      <c r="F241" s="16">
        <v>431.4</v>
      </c>
      <c r="G241" s="16">
        <v>405.5</v>
      </c>
      <c r="H241" s="16">
        <v>369.5</v>
      </c>
      <c r="I241" s="13">
        <f t="shared" si="8"/>
        <v>1206.4000000000001</v>
      </c>
    </row>
    <row r="242" spans="2:9" x14ac:dyDescent="0.2">
      <c r="B242" s="18" t="str">
        <f t="shared" si="9"/>
        <v>2015</v>
      </c>
      <c r="C242" s="3">
        <v>336</v>
      </c>
      <c r="D242" s="19" t="s">
        <v>50</v>
      </c>
      <c r="E242" s="17" t="s">
        <v>131</v>
      </c>
      <c r="F242" s="17" t="s">
        <v>131</v>
      </c>
      <c r="G242" s="17" t="s">
        <v>131</v>
      </c>
      <c r="H242" s="17" t="s">
        <v>131</v>
      </c>
      <c r="I242" s="13" t="s">
        <v>131</v>
      </c>
    </row>
    <row r="243" spans="2:9" x14ac:dyDescent="0.2">
      <c r="B243" s="18" t="str">
        <f t="shared" si="9"/>
        <v>2015</v>
      </c>
      <c r="C243" s="3">
        <v>340</v>
      </c>
      <c r="D243" s="19" t="s">
        <v>49</v>
      </c>
      <c r="E243" s="16">
        <v>624.1</v>
      </c>
      <c r="F243" s="16">
        <v>128.1</v>
      </c>
      <c r="G243" s="16">
        <v>140.80000000000001</v>
      </c>
      <c r="H243" s="16">
        <v>141.5</v>
      </c>
      <c r="I243" s="13">
        <f t="shared" si="8"/>
        <v>410.4</v>
      </c>
    </row>
    <row r="244" spans="2:9" x14ac:dyDescent="0.2">
      <c r="B244" s="18" t="str">
        <f t="shared" si="9"/>
        <v>2015</v>
      </c>
      <c r="C244" s="3">
        <v>350</v>
      </c>
      <c r="D244" s="19" t="s">
        <v>37</v>
      </c>
      <c r="E244" s="16">
        <v>509.2</v>
      </c>
      <c r="F244" s="16">
        <v>110.5</v>
      </c>
      <c r="G244" s="16">
        <v>115.4</v>
      </c>
      <c r="H244" s="16">
        <v>97.9</v>
      </c>
      <c r="I244" s="13">
        <f t="shared" si="8"/>
        <v>323.8</v>
      </c>
    </row>
    <row r="245" spans="2:9" x14ac:dyDescent="0.2">
      <c r="B245" s="18" t="str">
        <f t="shared" si="9"/>
        <v>2015</v>
      </c>
      <c r="C245" s="3">
        <v>360</v>
      </c>
      <c r="D245" s="19" t="s">
        <v>44</v>
      </c>
      <c r="E245" s="16">
        <v>1300.5999999999999</v>
      </c>
      <c r="F245" s="16">
        <v>302.8</v>
      </c>
      <c r="G245" s="16">
        <v>313</v>
      </c>
      <c r="H245" s="16">
        <v>242.8</v>
      </c>
      <c r="I245" s="13">
        <f t="shared" si="8"/>
        <v>858.59999999999991</v>
      </c>
    </row>
    <row r="246" spans="2:9" x14ac:dyDescent="0.2">
      <c r="B246" s="18" t="str">
        <f t="shared" si="9"/>
        <v>2015</v>
      </c>
      <c r="C246" s="3">
        <v>370</v>
      </c>
      <c r="D246" s="19" t="s">
        <v>45</v>
      </c>
      <c r="E246" s="17" t="s">
        <v>131</v>
      </c>
      <c r="F246" s="17" t="s">
        <v>131</v>
      </c>
      <c r="G246" s="17" t="s">
        <v>131</v>
      </c>
      <c r="H246" s="17" t="s">
        <v>131</v>
      </c>
      <c r="I246" s="13" t="s">
        <v>131</v>
      </c>
    </row>
    <row r="247" spans="2:9" x14ac:dyDescent="0.2">
      <c r="B247" s="18" t="str">
        <f t="shared" si="9"/>
        <v>2015</v>
      </c>
      <c r="C247" s="3">
        <v>376</v>
      </c>
      <c r="D247" s="19" t="s">
        <v>41</v>
      </c>
      <c r="E247" s="16">
        <v>1272.4000000000001</v>
      </c>
      <c r="F247" s="16">
        <v>271.5</v>
      </c>
      <c r="G247" s="16">
        <v>298.39999999999998</v>
      </c>
      <c r="H247" s="16">
        <v>292.3</v>
      </c>
      <c r="I247" s="13">
        <f t="shared" si="8"/>
        <v>862.2</v>
      </c>
    </row>
    <row r="248" spans="2:9" x14ac:dyDescent="0.2">
      <c r="B248" s="18" t="str">
        <f t="shared" si="9"/>
        <v>2015</v>
      </c>
      <c r="C248" s="3">
        <v>390</v>
      </c>
      <c r="D248" s="19" t="s">
        <v>51</v>
      </c>
      <c r="E248" s="16">
        <v>1284.8</v>
      </c>
      <c r="F248" s="16">
        <v>283.60000000000002</v>
      </c>
      <c r="G248" s="16">
        <v>301</v>
      </c>
      <c r="H248" s="16">
        <v>251.3</v>
      </c>
      <c r="I248" s="13">
        <f t="shared" si="8"/>
        <v>835.90000000000009</v>
      </c>
    </row>
    <row r="249" spans="2:9" x14ac:dyDescent="0.2">
      <c r="B249" s="18" t="str">
        <f t="shared" si="9"/>
        <v>2015</v>
      </c>
      <c r="C249" s="3">
        <v>400</v>
      </c>
      <c r="D249" s="19" t="s">
        <v>33</v>
      </c>
      <c r="E249" s="16">
        <v>1094</v>
      </c>
      <c r="F249" s="16">
        <v>230.8</v>
      </c>
      <c r="G249" s="16">
        <v>258.10000000000002</v>
      </c>
      <c r="H249" s="16">
        <v>248.5</v>
      </c>
      <c r="I249" s="13">
        <f t="shared" si="8"/>
        <v>737.40000000000009</v>
      </c>
    </row>
    <row r="250" spans="2:9" x14ac:dyDescent="0.2">
      <c r="B250" s="18" t="str">
        <f t="shared" si="9"/>
        <v>2015</v>
      </c>
      <c r="C250" s="3">
        <v>410</v>
      </c>
      <c r="D250" s="19" t="s">
        <v>56</v>
      </c>
      <c r="E250" s="16">
        <v>714.8</v>
      </c>
      <c r="F250" s="16">
        <v>162.9</v>
      </c>
      <c r="G250" s="16">
        <v>172.3</v>
      </c>
      <c r="H250" s="16">
        <v>151.69999999999999</v>
      </c>
      <c r="I250" s="13">
        <f t="shared" si="8"/>
        <v>486.90000000000003</v>
      </c>
    </row>
    <row r="251" spans="2:9" x14ac:dyDescent="0.2">
      <c r="B251" s="18" t="str">
        <f t="shared" si="9"/>
        <v>2015</v>
      </c>
      <c r="C251" s="3">
        <v>420</v>
      </c>
      <c r="D251" s="19" t="s">
        <v>52</v>
      </c>
      <c r="E251" s="16">
        <v>1049.2</v>
      </c>
      <c r="F251" s="16">
        <v>259.5</v>
      </c>
      <c r="G251" s="16">
        <v>274.2</v>
      </c>
      <c r="H251" s="16">
        <v>189.6</v>
      </c>
      <c r="I251" s="13">
        <f t="shared" si="8"/>
        <v>723.30000000000007</v>
      </c>
    </row>
    <row r="252" spans="2:9" x14ac:dyDescent="0.2">
      <c r="B252" s="18" t="str">
        <f t="shared" si="9"/>
        <v>2015</v>
      </c>
      <c r="C252" s="3">
        <v>430</v>
      </c>
      <c r="D252" s="19" t="s">
        <v>53</v>
      </c>
      <c r="E252" s="16">
        <v>1267</v>
      </c>
      <c r="F252" s="16">
        <v>247.6</v>
      </c>
      <c r="G252" s="16">
        <v>322.10000000000002</v>
      </c>
      <c r="H252" s="16">
        <v>304.3</v>
      </c>
      <c r="I252" s="13">
        <f t="shared" si="8"/>
        <v>874</v>
      </c>
    </row>
    <row r="253" spans="2:9" x14ac:dyDescent="0.2">
      <c r="B253" s="18" t="str">
        <f t="shared" si="9"/>
        <v>2015</v>
      </c>
      <c r="C253" s="3">
        <v>440</v>
      </c>
      <c r="D253" s="19" t="s">
        <v>54</v>
      </c>
      <c r="E253" s="16">
        <v>592.9</v>
      </c>
      <c r="F253" s="16">
        <v>157.5</v>
      </c>
      <c r="G253" s="16">
        <v>114</v>
      </c>
      <c r="H253" s="16">
        <v>101.7</v>
      </c>
      <c r="I253" s="13">
        <f t="shared" si="8"/>
        <v>373.2</v>
      </c>
    </row>
    <row r="254" spans="2:9" x14ac:dyDescent="0.2">
      <c r="B254" s="18" t="str">
        <f t="shared" si="9"/>
        <v>2015</v>
      </c>
      <c r="C254" s="3">
        <v>450</v>
      </c>
      <c r="D254" s="19" t="s">
        <v>58</v>
      </c>
      <c r="E254" s="16">
        <v>800.2</v>
      </c>
      <c r="F254" s="16">
        <v>166.8</v>
      </c>
      <c r="G254" s="16">
        <v>209.1</v>
      </c>
      <c r="H254" s="16">
        <v>163</v>
      </c>
      <c r="I254" s="13">
        <f t="shared" si="8"/>
        <v>538.9</v>
      </c>
    </row>
    <row r="255" spans="2:9" x14ac:dyDescent="0.2">
      <c r="B255" s="18" t="str">
        <f t="shared" si="9"/>
        <v>2015</v>
      </c>
      <c r="C255" s="3">
        <v>461</v>
      </c>
      <c r="D255" s="19" t="s">
        <v>59</v>
      </c>
      <c r="E255" s="16">
        <v>4002.4</v>
      </c>
      <c r="F255" s="16">
        <v>895.4</v>
      </c>
      <c r="G255" s="16">
        <v>910</v>
      </c>
      <c r="H255" s="16">
        <v>825.9</v>
      </c>
      <c r="I255" s="13">
        <f t="shared" si="8"/>
        <v>2631.3</v>
      </c>
    </row>
    <row r="256" spans="2:9" x14ac:dyDescent="0.2">
      <c r="B256" s="18" t="str">
        <f t="shared" si="9"/>
        <v>2015</v>
      </c>
      <c r="C256" s="3">
        <v>479</v>
      </c>
      <c r="D256" s="19" t="s">
        <v>60</v>
      </c>
      <c r="E256" s="16">
        <v>1485.5</v>
      </c>
      <c r="F256" s="16">
        <v>322.10000000000002</v>
      </c>
      <c r="G256" s="16">
        <v>344.7</v>
      </c>
      <c r="H256" s="16">
        <v>349.4</v>
      </c>
      <c r="I256" s="13">
        <f t="shared" si="8"/>
        <v>1016.1999999999999</v>
      </c>
    </row>
    <row r="257" spans="2:9" x14ac:dyDescent="0.2">
      <c r="B257" s="18" t="str">
        <f t="shared" si="9"/>
        <v>2015</v>
      </c>
      <c r="C257" s="3">
        <v>480</v>
      </c>
      <c r="D257" s="19" t="s">
        <v>57</v>
      </c>
      <c r="E257" s="16">
        <v>716.8</v>
      </c>
      <c r="F257" s="16">
        <v>177.6</v>
      </c>
      <c r="G257" s="16">
        <v>168.1</v>
      </c>
      <c r="H257" s="16">
        <v>121.4</v>
      </c>
      <c r="I257" s="13">
        <f t="shared" si="8"/>
        <v>467.1</v>
      </c>
    </row>
    <row r="258" spans="2:9" x14ac:dyDescent="0.2">
      <c r="B258" s="18" t="str">
        <f t="shared" si="9"/>
        <v>2015</v>
      </c>
      <c r="C258" s="3">
        <v>482</v>
      </c>
      <c r="D258" s="19" t="s">
        <v>55</v>
      </c>
      <c r="E258" s="16">
        <v>416.9</v>
      </c>
      <c r="F258" s="16">
        <v>96.9</v>
      </c>
      <c r="G258" s="16">
        <v>109.4</v>
      </c>
      <c r="H258" s="16">
        <v>96.3</v>
      </c>
      <c r="I258" s="13">
        <f t="shared" si="8"/>
        <v>302.60000000000002</v>
      </c>
    </row>
    <row r="259" spans="2:9" x14ac:dyDescent="0.2">
      <c r="B259" s="18" t="str">
        <f t="shared" si="9"/>
        <v>2015</v>
      </c>
      <c r="C259" s="3">
        <v>492</v>
      </c>
      <c r="D259" s="19" t="s">
        <v>61</v>
      </c>
      <c r="E259" s="16">
        <v>180.9</v>
      </c>
      <c r="F259" s="16">
        <v>36.4</v>
      </c>
      <c r="G259" s="16">
        <v>43.2</v>
      </c>
      <c r="H259" s="16">
        <v>47.6</v>
      </c>
      <c r="I259" s="13">
        <f t="shared" si="8"/>
        <v>127.19999999999999</v>
      </c>
    </row>
    <row r="260" spans="2:9" x14ac:dyDescent="0.2">
      <c r="B260" s="18" t="str">
        <f t="shared" si="9"/>
        <v>2015</v>
      </c>
      <c r="C260" s="3">
        <v>510</v>
      </c>
      <c r="D260" s="19" t="s">
        <v>66</v>
      </c>
      <c r="E260" s="16">
        <v>1202.7</v>
      </c>
      <c r="F260" s="16">
        <v>281.8</v>
      </c>
      <c r="G260" s="16">
        <v>283.5</v>
      </c>
      <c r="H260" s="16">
        <v>247.1</v>
      </c>
      <c r="I260" s="13">
        <f t="shared" si="8"/>
        <v>812.4</v>
      </c>
    </row>
    <row r="261" spans="2:9" x14ac:dyDescent="0.2">
      <c r="B261" s="18" t="str">
        <f t="shared" si="9"/>
        <v>2015</v>
      </c>
      <c r="C261" s="3">
        <v>530</v>
      </c>
      <c r="D261" s="19" t="s">
        <v>62</v>
      </c>
      <c r="E261" s="16">
        <v>407.8</v>
      </c>
      <c r="F261" s="16">
        <v>91.8</v>
      </c>
      <c r="G261" s="16">
        <v>100.8</v>
      </c>
      <c r="H261" s="16">
        <v>92.7</v>
      </c>
      <c r="I261" s="13">
        <f t="shared" si="8"/>
        <v>285.3</v>
      </c>
    </row>
    <row r="262" spans="2:9" x14ac:dyDescent="0.2">
      <c r="B262" s="18" t="str">
        <f t="shared" si="9"/>
        <v>2015</v>
      </c>
      <c r="C262" s="3">
        <v>540</v>
      </c>
      <c r="D262" s="19" t="s">
        <v>68</v>
      </c>
      <c r="E262" s="16">
        <v>1675</v>
      </c>
      <c r="F262" s="16">
        <v>393</v>
      </c>
      <c r="G262" s="16">
        <v>406.1</v>
      </c>
      <c r="H262" s="16">
        <v>336.4</v>
      </c>
      <c r="I262" s="13">
        <f t="shared" si="8"/>
        <v>1135.5</v>
      </c>
    </row>
    <row r="263" spans="2:9" x14ac:dyDescent="0.2">
      <c r="B263" s="18" t="str">
        <f t="shared" si="9"/>
        <v>2015</v>
      </c>
      <c r="C263" s="3">
        <v>550</v>
      </c>
      <c r="D263" s="19" t="s">
        <v>69</v>
      </c>
      <c r="E263" s="16">
        <v>1027.5</v>
      </c>
      <c r="F263" s="16">
        <v>244.6</v>
      </c>
      <c r="G263" s="16">
        <v>262.7</v>
      </c>
      <c r="H263" s="16">
        <v>219.4</v>
      </c>
      <c r="I263" s="13">
        <f t="shared" si="8"/>
        <v>726.69999999999993</v>
      </c>
    </row>
    <row r="264" spans="2:9" x14ac:dyDescent="0.2">
      <c r="B264" s="18" t="str">
        <f t="shared" si="9"/>
        <v>2015</v>
      </c>
      <c r="C264" s="3">
        <v>561</v>
      </c>
      <c r="D264" s="19" t="s">
        <v>63</v>
      </c>
      <c r="E264" s="16">
        <v>2549.4</v>
      </c>
      <c r="F264" s="16">
        <v>588.1</v>
      </c>
      <c r="G264" s="16">
        <v>578.4</v>
      </c>
      <c r="H264" s="16">
        <v>461.4</v>
      </c>
      <c r="I264" s="13">
        <f t="shared" si="8"/>
        <v>1627.9</v>
      </c>
    </row>
    <row r="265" spans="2:9" x14ac:dyDescent="0.2">
      <c r="B265" s="18" t="str">
        <f t="shared" si="9"/>
        <v>2015</v>
      </c>
      <c r="C265" s="3">
        <v>563</v>
      </c>
      <c r="D265" s="19" t="s">
        <v>64</v>
      </c>
      <c r="E265" s="16">
        <v>96.3</v>
      </c>
      <c r="F265" s="16">
        <v>24.3</v>
      </c>
      <c r="G265" s="16">
        <v>18.5</v>
      </c>
      <c r="H265" s="16">
        <v>14.8</v>
      </c>
      <c r="I265" s="13">
        <f t="shared" si="8"/>
        <v>57.599999999999994</v>
      </c>
    </row>
    <row r="266" spans="2:9" x14ac:dyDescent="0.2">
      <c r="B266" s="18" t="str">
        <f t="shared" si="9"/>
        <v>2015</v>
      </c>
      <c r="C266" s="3">
        <v>573</v>
      </c>
      <c r="D266" s="19" t="s">
        <v>70</v>
      </c>
      <c r="E266" s="16">
        <v>1025.5</v>
      </c>
      <c r="F266" s="16">
        <v>246.6</v>
      </c>
      <c r="G266" s="16">
        <v>266.3</v>
      </c>
      <c r="H266" s="16">
        <v>212.3</v>
      </c>
      <c r="I266" s="13">
        <f t="shared" si="8"/>
        <v>725.2</v>
      </c>
    </row>
    <row r="267" spans="2:9" x14ac:dyDescent="0.2">
      <c r="B267" s="18" t="str">
        <f t="shared" si="9"/>
        <v>2015</v>
      </c>
      <c r="C267" s="3">
        <v>575</v>
      </c>
      <c r="D267" s="19" t="s">
        <v>71</v>
      </c>
      <c r="E267" s="16">
        <v>933.4</v>
      </c>
      <c r="F267" s="16">
        <v>228</v>
      </c>
      <c r="G267" s="16">
        <v>244.8</v>
      </c>
      <c r="H267" s="16">
        <v>171.1</v>
      </c>
      <c r="I267" s="13">
        <f t="shared" si="8"/>
        <v>643.9</v>
      </c>
    </row>
    <row r="268" spans="2:9" x14ac:dyDescent="0.2">
      <c r="B268" s="18" t="str">
        <f t="shared" si="9"/>
        <v>2015</v>
      </c>
      <c r="C268" s="3">
        <v>580</v>
      </c>
      <c r="D268" s="19" t="s">
        <v>73</v>
      </c>
      <c r="E268" s="16">
        <v>1257</v>
      </c>
      <c r="F268" s="16">
        <v>278.39999999999998</v>
      </c>
      <c r="G268" s="16">
        <v>294.39999999999998</v>
      </c>
      <c r="H268" s="16">
        <v>268.7</v>
      </c>
      <c r="I268" s="13">
        <f t="shared" si="8"/>
        <v>841.5</v>
      </c>
    </row>
    <row r="269" spans="2:9" x14ac:dyDescent="0.2">
      <c r="B269" s="18" t="str">
        <f t="shared" si="9"/>
        <v>2015</v>
      </c>
      <c r="C269" s="3">
        <v>607</v>
      </c>
      <c r="D269" s="19" t="s">
        <v>65</v>
      </c>
      <c r="E269" s="16">
        <v>1243.2</v>
      </c>
      <c r="F269" s="16">
        <v>288</v>
      </c>
      <c r="G269" s="16">
        <v>291.5</v>
      </c>
      <c r="H269" s="16">
        <v>203.7</v>
      </c>
      <c r="I269" s="13">
        <f t="shared" ref="I269:I301" si="10">SUM(F269:H269)</f>
        <v>783.2</v>
      </c>
    </row>
    <row r="270" spans="2:9" x14ac:dyDescent="0.2">
      <c r="B270" s="18" t="str">
        <f t="shared" ref="B270:B301" si="11">B269</f>
        <v>2015</v>
      </c>
      <c r="C270" s="3">
        <v>615</v>
      </c>
      <c r="D270" s="19" t="s">
        <v>76</v>
      </c>
      <c r="E270" s="16">
        <v>1898.5</v>
      </c>
      <c r="F270" s="16">
        <v>388.3</v>
      </c>
      <c r="G270" s="16">
        <v>455</v>
      </c>
      <c r="H270" s="16">
        <v>416.5</v>
      </c>
      <c r="I270" s="13">
        <f t="shared" si="10"/>
        <v>1259.8</v>
      </c>
    </row>
    <row r="271" spans="2:9" x14ac:dyDescent="0.2">
      <c r="B271" s="18" t="str">
        <f t="shared" si="11"/>
        <v>2015</v>
      </c>
      <c r="C271" s="3">
        <v>621</v>
      </c>
      <c r="D271" s="19" t="s">
        <v>67</v>
      </c>
      <c r="E271" s="16">
        <v>1749.2</v>
      </c>
      <c r="F271" s="16">
        <v>396.3</v>
      </c>
      <c r="G271" s="16">
        <v>404.8</v>
      </c>
      <c r="H271" s="16">
        <v>356.1</v>
      </c>
      <c r="I271" s="13">
        <f t="shared" si="10"/>
        <v>1157.2</v>
      </c>
    </row>
    <row r="272" spans="2:9" x14ac:dyDescent="0.2">
      <c r="B272" s="18" t="str">
        <f t="shared" si="11"/>
        <v>2015</v>
      </c>
      <c r="C272" s="3">
        <v>630</v>
      </c>
      <c r="D272" s="19" t="s">
        <v>72</v>
      </c>
      <c r="E272" s="16">
        <v>1823.8</v>
      </c>
      <c r="F272" s="16">
        <v>408.8</v>
      </c>
      <c r="G272" s="16">
        <v>460.1</v>
      </c>
      <c r="H272" s="16">
        <v>370.5</v>
      </c>
      <c r="I272" s="13">
        <f t="shared" si="10"/>
        <v>1239.4000000000001</v>
      </c>
    </row>
    <row r="273" spans="2:9" x14ac:dyDescent="0.2">
      <c r="B273" s="18" t="str">
        <f t="shared" si="11"/>
        <v>2015</v>
      </c>
      <c r="C273" s="3">
        <v>657</v>
      </c>
      <c r="D273" s="19" t="s">
        <v>85</v>
      </c>
      <c r="E273" s="16">
        <v>1255.5999999999999</v>
      </c>
      <c r="F273" s="16">
        <v>282.5</v>
      </c>
      <c r="G273" s="16">
        <v>331.9</v>
      </c>
      <c r="H273" s="16">
        <v>244.1</v>
      </c>
      <c r="I273" s="13">
        <f t="shared" si="10"/>
        <v>858.5</v>
      </c>
    </row>
    <row r="274" spans="2:9" x14ac:dyDescent="0.2">
      <c r="B274" s="18" t="str">
        <f t="shared" si="11"/>
        <v>2015</v>
      </c>
      <c r="C274" s="3">
        <v>661</v>
      </c>
      <c r="D274" s="19" t="s">
        <v>86</v>
      </c>
      <c r="E274" s="16">
        <v>1220.5999999999999</v>
      </c>
      <c r="F274" s="16">
        <v>285</v>
      </c>
      <c r="G274" s="16">
        <v>323.60000000000002</v>
      </c>
      <c r="H274" s="16">
        <v>207.1</v>
      </c>
      <c r="I274" s="13">
        <f t="shared" si="10"/>
        <v>815.7</v>
      </c>
    </row>
    <row r="275" spans="2:9" x14ac:dyDescent="0.2">
      <c r="B275" s="18" t="str">
        <f t="shared" si="11"/>
        <v>2015</v>
      </c>
      <c r="C275" s="3">
        <v>665</v>
      </c>
      <c r="D275" s="19" t="s">
        <v>88</v>
      </c>
      <c r="E275" s="16">
        <v>591.9</v>
      </c>
      <c r="F275" s="16">
        <v>140.69999999999999</v>
      </c>
      <c r="G275" s="16">
        <v>135.30000000000001</v>
      </c>
      <c r="H275" s="16">
        <v>130.1</v>
      </c>
      <c r="I275" s="13">
        <f t="shared" si="10"/>
        <v>406.1</v>
      </c>
    </row>
    <row r="276" spans="2:9" x14ac:dyDescent="0.2">
      <c r="B276" s="18" t="str">
        <f t="shared" si="11"/>
        <v>2015</v>
      </c>
      <c r="C276" s="3">
        <v>671</v>
      </c>
      <c r="D276" s="19" t="s">
        <v>91</v>
      </c>
      <c r="E276" s="17" t="s">
        <v>131</v>
      </c>
      <c r="F276" s="17" t="s">
        <v>131</v>
      </c>
      <c r="G276" s="17" t="s">
        <v>131</v>
      </c>
      <c r="H276" s="17" t="s">
        <v>131</v>
      </c>
      <c r="I276" s="17" t="s">
        <v>131</v>
      </c>
    </row>
    <row r="277" spans="2:9" x14ac:dyDescent="0.2">
      <c r="B277" s="18" t="str">
        <f t="shared" si="11"/>
        <v>2015</v>
      </c>
      <c r="C277" s="3">
        <v>706</v>
      </c>
      <c r="D277" s="19" t="s">
        <v>83</v>
      </c>
      <c r="E277" s="16">
        <v>992.1</v>
      </c>
      <c r="F277" s="16">
        <v>227</v>
      </c>
      <c r="G277" s="16">
        <v>240.7</v>
      </c>
      <c r="H277" s="16">
        <v>206.1</v>
      </c>
      <c r="I277" s="13">
        <f t="shared" si="10"/>
        <v>673.8</v>
      </c>
    </row>
    <row r="278" spans="2:9" x14ac:dyDescent="0.2">
      <c r="B278" s="18" t="str">
        <f t="shared" si="11"/>
        <v>2015</v>
      </c>
      <c r="C278" s="3">
        <v>707</v>
      </c>
      <c r="D278" s="19" t="s">
        <v>77</v>
      </c>
      <c r="E278" s="17" t="s">
        <v>131</v>
      </c>
      <c r="F278" s="17" t="s">
        <v>131</v>
      </c>
      <c r="G278" s="17" t="s">
        <v>131</v>
      </c>
      <c r="H278" s="17" t="s">
        <v>131</v>
      </c>
      <c r="I278" s="13" t="s">
        <v>131</v>
      </c>
    </row>
    <row r="279" spans="2:9" x14ac:dyDescent="0.2">
      <c r="B279" s="18" t="str">
        <f t="shared" si="11"/>
        <v>2015</v>
      </c>
      <c r="C279" s="3">
        <v>710</v>
      </c>
      <c r="D279" s="19" t="s">
        <v>74</v>
      </c>
      <c r="E279" s="16">
        <v>586.29999999999995</v>
      </c>
      <c r="F279" s="16">
        <v>132.9</v>
      </c>
      <c r="G279" s="16">
        <v>140.5</v>
      </c>
      <c r="H279" s="16">
        <v>130.1</v>
      </c>
      <c r="I279" s="13">
        <f t="shared" si="10"/>
        <v>403.5</v>
      </c>
    </row>
    <row r="280" spans="2:9" x14ac:dyDescent="0.2">
      <c r="B280" s="18" t="str">
        <f t="shared" si="11"/>
        <v>2015</v>
      </c>
      <c r="C280" s="3">
        <v>727</v>
      </c>
      <c r="D280" s="19" t="s">
        <v>78</v>
      </c>
      <c r="E280" s="16">
        <v>428.6</v>
      </c>
      <c r="F280" s="16">
        <v>86</v>
      </c>
      <c r="G280" s="16">
        <v>107.3</v>
      </c>
      <c r="H280" s="16">
        <v>90.7</v>
      </c>
      <c r="I280" s="13">
        <f t="shared" si="10"/>
        <v>284</v>
      </c>
    </row>
    <row r="281" spans="2:9" x14ac:dyDescent="0.2">
      <c r="B281" s="18" t="str">
        <f t="shared" si="11"/>
        <v>2015</v>
      </c>
      <c r="C281" s="3">
        <v>730</v>
      </c>
      <c r="D281" s="19" t="s">
        <v>79</v>
      </c>
      <c r="E281" s="16">
        <v>1650.1</v>
      </c>
      <c r="F281" s="16">
        <v>351.9</v>
      </c>
      <c r="G281" s="16">
        <v>364.3</v>
      </c>
      <c r="H281" s="16">
        <v>319.8</v>
      </c>
      <c r="I281" s="13">
        <f t="shared" si="10"/>
        <v>1036</v>
      </c>
    </row>
    <row r="282" spans="2:9" x14ac:dyDescent="0.2">
      <c r="B282" s="18" t="str">
        <f t="shared" si="11"/>
        <v>2015</v>
      </c>
      <c r="C282" s="3">
        <v>740</v>
      </c>
      <c r="D282" s="19" t="s">
        <v>81</v>
      </c>
      <c r="E282" s="16">
        <v>1623.3</v>
      </c>
      <c r="F282" s="16">
        <v>375.1</v>
      </c>
      <c r="G282" s="16">
        <v>368.6</v>
      </c>
      <c r="H282" s="16">
        <v>300.5</v>
      </c>
      <c r="I282" s="13">
        <f t="shared" si="10"/>
        <v>1044.2</v>
      </c>
    </row>
    <row r="283" spans="2:9" x14ac:dyDescent="0.2">
      <c r="B283" s="18" t="str">
        <f t="shared" si="11"/>
        <v>2015</v>
      </c>
      <c r="C283" s="3">
        <v>741</v>
      </c>
      <c r="D283" s="19" t="s">
        <v>80</v>
      </c>
      <c r="E283" s="16">
        <v>203.5</v>
      </c>
      <c r="F283" s="16">
        <v>38.1</v>
      </c>
      <c r="G283" s="16">
        <v>53.8</v>
      </c>
      <c r="H283" s="16">
        <v>51.9</v>
      </c>
      <c r="I283" s="13">
        <f t="shared" si="10"/>
        <v>143.80000000000001</v>
      </c>
    </row>
    <row r="284" spans="2:9" x14ac:dyDescent="0.2">
      <c r="B284" s="18" t="str">
        <f t="shared" si="11"/>
        <v>2015</v>
      </c>
      <c r="C284" s="3">
        <v>746</v>
      </c>
      <c r="D284" s="19" t="s">
        <v>82</v>
      </c>
      <c r="E284" s="16">
        <v>907.8</v>
      </c>
      <c r="F284" s="16">
        <v>209.1</v>
      </c>
      <c r="G284" s="16">
        <v>212.5</v>
      </c>
      <c r="H284" s="16">
        <v>171.9</v>
      </c>
      <c r="I284" s="13">
        <f t="shared" si="10"/>
        <v>593.5</v>
      </c>
    </row>
    <row r="285" spans="2:9" x14ac:dyDescent="0.2">
      <c r="B285" s="18" t="str">
        <f t="shared" si="11"/>
        <v>2015</v>
      </c>
      <c r="C285" s="3">
        <v>751</v>
      </c>
      <c r="D285" s="19" t="s">
        <v>84</v>
      </c>
      <c r="E285" s="16">
        <v>5617.1</v>
      </c>
      <c r="F285" s="16">
        <v>1163.5999999999999</v>
      </c>
      <c r="G285" s="16">
        <v>1312.2</v>
      </c>
      <c r="H285" s="16">
        <v>1243.2</v>
      </c>
      <c r="I285" s="13">
        <f t="shared" si="10"/>
        <v>3719</v>
      </c>
    </row>
    <row r="286" spans="2:9" x14ac:dyDescent="0.2">
      <c r="B286" s="18" t="str">
        <f t="shared" si="11"/>
        <v>2015</v>
      </c>
      <c r="C286" s="3">
        <v>756</v>
      </c>
      <c r="D286" s="19" t="s">
        <v>87</v>
      </c>
      <c r="E286" s="16">
        <v>773.4</v>
      </c>
      <c r="F286" s="16">
        <v>171.7</v>
      </c>
      <c r="G286" s="16">
        <v>188.4</v>
      </c>
      <c r="H286" s="16">
        <v>155.80000000000001</v>
      </c>
      <c r="I286" s="13">
        <f t="shared" si="10"/>
        <v>515.90000000000009</v>
      </c>
    </row>
    <row r="287" spans="2:9" x14ac:dyDescent="0.2">
      <c r="B287" s="18" t="str">
        <f t="shared" si="11"/>
        <v>2015</v>
      </c>
      <c r="C287" s="3">
        <v>760</v>
      </c>
      <c r="D287" s="19" t="s">
        <v>89</v>
      </c>
      <c r="E287" s="16">
        <v>1381.4</v>
      </c>
      <c r="F287" s="16">
        <v>334.7</v>
      </c>
      <c r="G287" s="16">
        <v>346.3</v>
      </c>
      <c r="H287" s="16">
        <v>261.10000000000002</v>
      </c>
      <c r="I287" s="13">
        <f t="shared" si="10"/>
        <v>942.1</v>
      </c>
    </row>
    <row r="288" spans="2:9" x14ac:dyDescent="0.2">
      <c r="B288" s="18" t="str">
        <f t="shared" si="11"/>
        <v>2015</v>
      </c>
      <c r="C288" s="3">
        <v>766</v>
      </c>
      <c r="D288" s="19" t="s">
        <v>75</v>
      </c>
      <c r="E288" s="16">
        <v>957.8</v>
      </c>
      <c r="F288" s="16">
        <v>210.9</v>
      </c>
      <c r="G288" s="16">
        <v>250.4</v>
      </c>
      <c r="H288" s="16">
        <v>219.4</v>
      </c>
      <c r="I288" s="13">
        <f t="shared" si="10"/>
        <v>680.7</v>
      </c>
    </row>
    <row r="289" spans="1:9" x14ac:dyDescent="0.2">
      <c r="B289" s="18" t="str">
        <f t="shared" si="11"/>
        <v>2015</v>
      </c>
      <c r="C289" s="3">
        <v>773</v>
      </c>
      <c r="D289" s="19" t="s">
        <v>99</v>
      </c>
      <c r="E289" s="16">
        <v>592.70000000000005</v>
      </c>
      <c r="F289" s="16">
        <v>131.80000000000001</v>
      </c>
      <c r="G289" s="16">
        <v>152.30000000000001</v>
      </c>
      <c r="H289" s="16">
        <v>115</v>
      </c>
      <c r="I289" s="13">
        <f t="shared" si="10"/>
        <v>399.1</v>
      </c>
    </row>
    <row r="290" spans="1:9" x14ac:dyDescent="0.2">
      <c r="B290" s="18" t="str">
        <f t="shared" si="11"/>
        <v>2015</v>
      </c>
      <c r="C290" s="3">
        <v>779</v>
      </c>
      <c r="D290" s="19" t="s">
        <v>90</v>
      </c>
      <c r="E290" s="16">
        <v>1101.3</v>
      </c>
      <c r="F290" s="16">
        <v>265.5</v>
      </c>
      <c r="G290" s="16">
        <v>267</v>
      </c>
      <c r="H290" s="16">
        <v>201.5</v>
      </c>
      <c r="I290" s="13">
        <f t="shared" si="10"/>
        <v>734</v>
      </c>
    </row>
    <row r="291" spans="1:9" x14ac:dyDescent="0.2">
      <c r="B291" s="18" t="str">
        <f t="shared" si="11"/>
        <v>2015</v>
      </c>
      <c r="C291" s="3">
        <v>787</v>
      </c>
      <c r="D291" s="19" t="s">
        <v>101</v>
      </c>
      <c r="E291" s="16">
        <v>982.4</v>
      </c>
      <c r="F291" s="16">
        <v>255.1</v>
      </c>
      <c r="G291" s="16">
        <v>244.9</v>
      </c>
      <c r="H291" s="16">
        <v>178.6</v>
      </c>
      <c r="I291" s="13">
        <f t="shared" si="10"/>
        <v>678.6</v>
      </c>
    </row>
    <row r="292" spans="1:9" x14ac:dyDescent="0.2">
      <c r="B292" s="18" t="str">
        <f t="shared" si="11"/>
        <v>2015</v>
      </c>
      <c r="C292" s="3">
        <v>791</v>
      </c>
      <c r="D292" s="19" t="s">
        <v>92</v>
      </c>
      <c r="E292" s="16">
        <v>1722.2</v>
      </c>
      <c r="F292" s="16">
        <v>399.2</v>
      </c>
      <c r="G292" s="16">
        <v>418.6</v>
      </c>
      <c r="H292" s="16">
        <v>383.3</v>
      </c>
      <c r="I292" s="13">
        <f t="shared" si="10"/>
        <v>1201.0999999999999</v>
      </c>
    </row>
    <row r="293" spans="1:9" x14ac:dyDescent="0.2">
      <c r="B293" s="18" t="str">
        <f t="shared" si="11"/>
        <v>2015</v>
      </c>
      <c r="C293" s="3">
        <v>810</v>
      </c>
      <c r="D293" s="19" t="s">
        <v>93</v>
      </c>
      <c r="E293" s="16">
        <v>761.1</v>
      </c>
      <c r="F293" s="16">
        <v>167.5</v>
      </c>
      <c r="G293" s="16">
        <v>206.1</v>
      </c>
      <c r="H293" s="16">
        <v>150.69999999999999</v>
      </c>
      <c r="I293" s="13">
        <f t="shared" si="10"/>
        <v>524.29999999999995</v>
      </c>
    </row>
    <row r="294" spans="1:9" x14ac:dyDescent="0.2">
      <c r="B294" s="18" t="str">
        <f t="shared" si="11"/>
        <v>2015</v>
      </c>
      <c r="C294" s="3">
        <v>813</v>
      </c>
      <c r="D294" s="19" t="s">
        <v>94</v>
      </c>
      <c r="E294" s="16">
        <v>2045.3</v>
      </c>
      <c r="F294" s="16">
        <v>504.1</v>
      </c>
      <c r="G294" s="16">
        <v>487.3</v>
      </c>
      <c r="H294" s="16">
        <v>319.89999999999998</v>
      </c>
      <c r="I294" s="13">
        <f t="shared" si="10"/>
        <v>1311.3000000000002</v>
      </c>
    </row>
    <row r="295" spans="1:9" x14ac:dyDescent="0.2">
      <c r="B295" s="18" t="str">
        <f t="shared" si="11"/>
        <v>2015</v>
      </c>
      <c r="C295" s="3">
        <v>820</v>
      </c>
      <c r="D295" s="19" t="s">
        <v>102</v>
      </c>
      <c r="E295" s="16">
        <v>951.7</v>
      </c>
      <c r="F295" s="16">
        <v>223.5</v>
      </c>
      <c r="G295" s="16">
        <v>251.4</v>
      </c>
      <c r="H295" s="16">
        <v>169.8</v>
      </c>
      <c r="I295" s="13">
        <f t="shared" si="10"/>
        <v>644.70000000000005</v>
      </c>
    </row>
    <row r="296" spans="1:9" x14ac:dyDescent="0.2">
      <c r="B296" s="18" t="str">
        <f t="shared" si="11"/>
        <v>2015</v>
      </c>
      <c r="C296" s="3">
        <v>825</v>
      </c>
      <c r="D296" s="19" t="s">
        <v>97</v>
      </c>
      <c r="E296" s="16">
        <v>72.900000000000006</v>
      </c>
      <c r="F296" s="16">
        <v>21.2</v>
      </c>
      <c r="G296" s="16">
        <v>19</v>
      </c>
      <c r="H296" s="16">
        <v>11.6</v>
      </c>
      <c r="I296" s="13">
        <f t="shared" si="10"/>
        <v>51.800000000000004</v>
      </c>
    </row>
    <row r="297" spans="1:9" x14ac:dyDescent="0.2">
      <c r="B297" s="18" t="str">
        <f t="shared" si="11"/>
        <v>2015</v>
      </c>
      <c r="C297" s="3">
        <v>840</v>
      </c>
      <c r="D297" s="19" t="s">
        <v>100</v>
      </c>
      <c r="E297" s="16">
        <v>636</v>
      </c>
      <c r="F297" s="16">
        <v>147.80000000000001</v>
      </c>
      <c r="G297" s="16">
        <v>152.80000000000001</v>
      </c>
      <c r="H297" s="16">
        <v>111</v>
      </c>
      <c r="I297" s="13">
        <f t="shared" si="10"/>
        <v>411.6</v>
      </c>
    </row>
    <row r="298" spans="1:9" x14ac:dyDescent="0.2">
      <c r="B298" s="18" t="str">
        <f t="shared" si="11"/>
        <v>2015</v>
      </c>
      <c r="C298" s="3">
        <v>846</v>
      </c>
      <c r="D298" s="19" t="s">
        <v>98</v>
      </c>
      <c r="E298" s="16">
        <v>1054.7</v>
      </c>
      <c r="F298" s="16">
        <v>247.4</v>
      </c>
      <c r="G298" s="16">
        <v>237.9</v>
      </c>
      <c r="H298" s="16">
        <v>191.5</v>
      </c>
      <c r="I298" s="13">
        <f t="shared" si="10"/>
        <v>676.8</v>
      </c>
    </row>
    <row r="299" spans="1:9" x14ac:dyDescent="0.2">
      <c r="B299" s="18" t="str">
        <f t="shared" si="11"/>
        <v>2015</v>
      </c>
      <c r="C299" s="3">
        <v>849</v>
      </c>
      <c r="D299" s="19" t="s">
        <v>96</v>
      </c>
      <c r="E299" s="16">
        <v>922.2</v>
      </c>
      <c r="F299" s="16">
        <v>225</v>
      </c>
      <c r="G299" s="16">
        <v>191.2</v>
      </c>
      <c r="H299" s="16">
        <v>180.4</v>
      </c>
      <c r="I299" s="13">
        <f t="shared" si="10"/>
        <v>596.6</v>
      </c>
    </row>
    <row r="300" spans="1:9" x14ac:dyDescent="0.2">
      <c r="B300" s="18" t="str">
        <f t="shared" si="11"/>
        <v>2015</v>
      </c>
      <c r="C300" s="3">
        <v>851</v>
      </c>
      <c r="D300" s="19" t="s">
        <v>103</v>
      </c>
      <c r="E300" s="16">
        <v>5683.8</v>
      </c>
      <c r="F300" s="16">
        <v>1370.9</v>
      </c>
      <c r="G300" s="16">
        <v>1351.6</v>
      </c>
      <c r="H300" s="16">
        <v>948.8</v>
      </c>
      <c r="I300" s="13">
        <f t="shared" si="10"/>
        <v>3671.3</v>
      </c>
    </row>
    <row r="301" spans="1:9" x14ac:dyDescent="0.2">
      <c r="B301" s="18" t="str">
        <f t="shared" si="11"/>
        <v>2015</v>
      </c>
      <c r="C301" s="3">
        <v>860</v>
      </c>
      <c r="D301" s="19" t="s">
        <v>95</v>
      </c>
      <c r="E301" s="16">
        <v>1775.1</v>
      </c>
      <c r="F301" s="16">
        <v>425.7</v>
      </c>
      <c r="G301" s="16">
        <v>452.3</v>
      </c>
      <c r="H301" s="16">
        <v>344.3</v>
      </c>
      <c r="I301" s="13">
        <f t="shared" si="10"/>
        <v>1222.3</v>
      </c>
    </row>
    <row r="303" spans="1:9" x14ac:dyDescent="0.2">
      <c r="E303" s="15" t="s">
        <v>136</v>
      </c>
      <c r="F303" s="15" t="s">
        <v>126</v>
      </c>
      <c r="G303" s="15" t="s">
        <v>127</v>
      </c>
      <c r="H303" s="15" t="s">
        <v>128</v>
      </c>
      <c r="I303" s="15" t="s">
        <v>3</v>
      </c>
    </row>
    <row r="304" spans="1:9" x14ac:dyDescent="0.2">
      <c r="A304" s="15" t="s">
        <v>137</v>
      </c>
      <c r="B304" s="15" t="s">
        <v>133</v>
      </c>
      <c r="D304" s="19" t="s">
        <v>135</v>
      </c>
      <c r="E304" s="16">
        <v>119522.4</v>
      </c>
      <c r="F304" s="16">
        <v>26843.7</v>
      </c>
      <c r="G304" s="16">
        <v>27965.1</v>
      </c>
      <c r="H304" s="16">
        <v>23956.5</v>
      </c>
      <c r="I304" s="13">
        <f>SUM(F304:H304)</f>
        <v>78765.3</v>
      </c>
    </row>
    <row r="305" spans="1:9" x14ac:dyDescent="0.2">
      <c r="A305" s="15" t="s">
        <v>137</v>
      </c>
      <c r="B305" s="15" t="s">
        <v>132</v>
      </c>
      <c r="D305" s="19" t="s">
        <v>135</v>
      </c>
      <c r="E305" s="16">
        <v>125336.5</v>
      </c>
      <c r="F305" s="16">
        <v>27850.799999999999</v>
      </c>
      <c r="G305" s="16">
        <v>28117.599999999999</v>
      </c>
      <c r="H305" s="16">
        <v>24480.1</v>
      </c>
      <c r="I305" s="13">
        <f t="shared" ref="I305:I306" si="12">SUM(F305:H305)</f>
        <v>80448.5</v>
      </c>
    </row>
    <row r="306" spans="1:9" x14ac:dyDescent="0.2">
      <c r="A306" s="15" t="s">
        <v>137</v>
      </c>
      <c r="B306" s="15" t="s">
        <v>130</v>
      </c>
      <c r="D306" s="19" t="s">
        <v>135</v>
      </c>
      <c r="E306" s="16">
        <v>127256.3</v>
      </c>
      <c r="F306" s="16">
        <v>29042.7</v>
      </c>
      <c r="G306" s="16">
        <v>29497</v>
      </c>
      <c r="H306" s="16">
        <v>23909.7</v>
      </c>
      <c r="I306" s="13">
        <f t="shared" si="12"/>
        <v>82449.399999999994</v>
      </c>
    </row>
    <row r="307" spans="1:9" x14ac:dyDescent="0.2">
      <c r="B307" s="15"/>
      <c r="C307" s="15"/>
      <c r="D307" s="19"/>
      <c r="E307" s="16"/>
      <c r="F307" s="16"/>
      <c r="G307" s="16"/>
      <c r="H307" s="16"/>
    </row>
    <row r="308" spans="1:9" x14ac:dyDescent="0.2">
      <c r="A308" s="13" t="s">
        <v>138</v>
      </c>
    </row>
  </sheetData>
  <pageMargins left="0.70866141732283472" right="0.70866141732283472" top="0.74803149606299213" bottom="0.74803149606299213" header="0.31496062992125984" footer="0.31496062992125984"/>
  <pageSetup paperSize="9" scale="51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591A-957C-4B7C-AF1D-98777AD460E2}">
  <sheetPr>
    <pageSetUpPr fitToPage="1"/>
  </sheetPr>
  <dimension ref="A1:L308"/>
  <sheetViews>
    <sheetView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D1" sqref="D1"/>
    </sheetView>
  </sheetViews>
  <sheetFormatPr defaultColWidth="8.88671875" defaultRowHeight="14.25" x14ac:dyDescent="0.2"/>
  <cols>
    <col min="1" max="1" width="18.88671875" style="13" customWidth="1"/>
    <col min="2" max="16384" width="8.88671875" style="13"/>
  </cols>
  <sheetData>
    <row r="1" spans="1:12" ht="30.75" customHeight="1" x14ac:dyDescent="0.25">
      <c r="A1" s="20" t="s">
        <v>140</v>
      </c>
    </row>
    <row r="2" spans="1:12" x14ac:dyDescent="0.2">
      <c r="A2" s="14" t="s">
        <v>122</v>
      </c>
    </row>
    <row r="3" spans="1:12" x14ac:dyDescent="0.2">
      <c r="E3" s="15" t="s">
        <v>123</v>
      </c>
      <c r="F3" s="15" t="s">
        <v>124</v>
      </c>
      <c r="G3" s="15" t="s">
        <v>125</v>
      </c>
      <c r="H3" s="15" t="s">
        <v>126</v>
      </c>
      <c r="I3" s="15" t="s">
        <v>127</v>
      </c>
      <c r="J3" s="15" t="s">
        <v>128</v>
      </c>
      <c r="K3" s="15" t="s">
        <v>2</v>
      </c>
      <c r="L3" s="15" t="s">
        <v>3</v>
      </c>
    </row>
    <row r="4" spans="1:12" x14ac:dyDescent="0.2">
      <c r="A4" s="15" t="s">
        <v>129</v>
      </c>
      <c r="B4" s="15" t="s">
        <v>130</v>
      </c>
      <c r="C4" s="3">
        <v>101</v>
      </c>
      <c r="D4" s="19" t="s">
        <v>5</v>
      </c>
      <c r="E4" s="16">
        <v>1672</v>
      </c>
      <c r="F4" s="16">
        <v>3734</v>
      </c>
      <c r="G4" s="16">
        <v>4492</v>
      </c>
      <c r="H4" s="16">
        <v>4339</v>
      </c>
      <c r="I4" s="16">
        <v>3835</v>
      </c>
      <c r="J4" s="16">
        <v>3750</v>
      </c>
      <c r="K4" s="13">
        <f>SUM(E4:J4)</f>
        <v>21822</v>
      </c>
      <c r="L4" s="13">
        <f>SUM(H4:J4)</f>
        <v>11924</v>
      </c>
    </row>
    <row r="5" spans="1:12" x14ac:dyDescent="0.2">
      <c r="B5" s="18" t="str">
        <f>B4</f>
        <v>2023</v>
      </c>
      <c r="C5" s="3">
        <v>147</v>
      </c>
      <c r="D5" s="19" t="s">
        <v>6</v>
      </c>
      <c r="E5" s="16">
        <v>230</v>
      </c>
      <c r="F5" s="16">
        <v>749</v>
      </c>
      <c r="G5" s="16">
        <v>1220</v>
      </c>
      <c r="H5" s="16">
        <v>1412</v>
      </c>
      <c r="I5" s="16">
        <v>1530</v>
      </c>
      <c r="J5" s="16">
        <v>1520</v>
      </c>
      <c r="K5" s="13">
        <f t="shared" ref="K5:K68" si="0">SUM(E5:J5)</f>
        <v>6661</v>
      </c>
      <c r="L5" s="13">
        <f t="shared" ref="L5:L68" si="1">SUM(H5:J5)</f>
        <v>4462</v>
      </c>
    </row>
    <row r="6" spans="1:12" x14ac:dyDescent="0.2">
      <c r="B6" s="18" t="str">
        <f t="shared" ref="B6:B69" si="2">B5</f>
        <v>2023</v>
      </c>
      <c r="C6" s="3">
        <v>151</v>
      </c>
      <c r="D6" s="19" t="s">
        <v>10</v>
      </c>
      <c r="E6" s="16">
        <v>190</v>
      </c>
      <c r="F6" s="16">
        <v>342</v>
      </c>
      <c r="G6" s="16">
        <v>916</v>
      </c>
      <c r="H6" s="16">
        <v>1103</v>
      </c>
      <c r="I6" s="16">
        <v>1492</v>
      </c>
      <c r="J6" s="16">
        <v>1015</v>
      </c>
      <c r="K6" s="13">
        <f t="shared" si="0"/>
        <v>5058</v>
      </c>
      <c r="L6" s="13">
        <f t="shared" si="1"/>
        <v>3610</v>
      </c>
    </row>
    <row r="7" spans="1:12" x14ac:dyDescent="0.2">
      <c r="B7" s="18" t="str">
        <f t="shared" si="2"/>
        <v>2023</v>
      </c>
      <c r="C7" s="3">
        <v>153</v>
      </c>
      <c r="D7" s="19" t="s">
        <v>11</v>
      </c>
      <c r="E7" s="16">
        <v>111</v>
      </c>
      <c r="F7" s="16">
        <v>181</v>
      </c>
      <c r="G7" s="16">
        <v>414</v>
      </c>
      <c r="H7" s="16">
        <v>433</v>
      </c>
      <c r="I7" s="16">
        <v>533</v>
      </c>
      <c r="J7" s="16">
        <v>535</v>
      </c>
      <c r="K7" s="13">
        <f t="shared" si="0"/>
        <v>2207</v>
      </c>
      <c r="L7" s="13">
        <f t="shared" si="1"/>
        <v>1501</v>
      </c>
    </row>
    <row r="8" spans="1:12" x14ac:dyDescent="0.2">
      <c r="B8" s="18" t="str">
        <f t="shared" si="2"/>
        <v>2023</v>
      </c>
      <c r="C8" s="3">
        <v>155</v>
      </c>
      <c r="D8" s="19" t="s">
        <v>7</v>
      </c>
      <c r="E8" s="16">
        <v>8</v>
      </c>
      <c r="F8" s="16">
        <v>142</v>
      </c>
      <c r="G8" s="16">
        <v>262</v>
      </c>
      <c r="H8" s="16">
        <v>288</v>
      </c>
      <c r="I8" s="16">
        <v>321</v>
      </c>
      <c r="J8" s="16">
        <v>362</v>
      </c>
      <c r="K8" s="13">
        <f t="shared" si="0"/>
        <v>1383</v>
      </c>
      <c r="L8" s="13">
        <f t="shared" si="1"/>
        <v>971</v>
      </c>
    </row>
    <row r="9" spans="1:12" x14ac:dyDescent="0.2">
      <c r="B9" s="18" t="str">
        <f t="shared" si="2"/>
        <v>2023</v>
      </c>
      <c r="C9" s="3">
        <v>157</v>
      </c>
      <c r="D9" s="19" t="s">
        <v>12</v>
      </c>
      <c r="E9" s="16">
        <v>161</v>
      </c>
      <c r="F9" s="16">
        <v>395</v>
      </c>
      <c r="G9" s="16">
        <v>549</v>
      </c>
      <c r="H9" s="16">
        <v>1372</v>
      </c>
      <c r="I9" s="16">
        <v>1050</v>
      </c>
      <c r="J9" s="16">
        <v>1320</v>
      </c>
      <c r="K9" s="13">
        <f t="shared" si="0"/>
        <v>4847</v>
      </c>
      <c r="L9" s="13">
        <f t="shared" si="1"/>
        <v>3742</v>
      </c>
    </row>
    <row r="10" spans="1:12" x14ac:dyDescent="0.2">
      <c r="B10" s="18" t="str">
        <f t="shared" si="2"/>
        <v>2023</v>
      </c>
      <c r="C10" s="3">
        <v>159</v>
      </c>
      <c r="D10" s="19" t="s">
        <v>13</v>
      </c>
      <c r="E10" s="16">
        <v>359</v>
      </c>
      <c r="F10" s="16">
        <v>580</v>
      </c>
      <c r="G10" s="16">
        <v>1042</v>
      </c>
      <c r="H10" s="16">
        <v>1083</v>
      </c>
      <c r="I10" s="16">
        <v>1175</v>
      </c>
      <c r="J10" s="16">
        <v>1443</v>
      </c>
      <c r="K10" s="13">
        <f t="shared" si="0"/>
        <v>5682</v>
      </c>
      <c r="L10" s="13">
        <f t="shared" si="1"/>
        <v>3701</v>
      </c>
    </row>
    <row r="11" spans="1:12" x14ac:dyDescent="0.2">
      <c r="B11" s="18" t="str">
        <f t="shared" si="2"/>
        <v>2023</v>
      </c>
      <c r="C11" s="3">
        <v>161</v>
      </c>
      <c r="D11" s="19" t="s">
        <v>14</v>
      </c>
      <c r="E11" s="16">
        <v>72</v>
      </c>
      <c r="F11" s="16">
        <v>114</v>
      </c>
      <c r="G11" s="16">
        <v>360</v>
      </c>
      <c r="H11" s="16">
        <v>252</v>
      </c>
      <c r="I11" s="16">
        <v>197</v>
      </c>
      <c r="J11" s="16">
        <v>338</v>
      </c>
      <c r="K11" s="13">
        <f t="shared" si="0"/>
        <v>1333</v>
      </c>
      <c r="L11" s="13">
        <f t="shared" si="1"/>
        <v>787</v>
      </c>
    </row>
    <row r="12" spans="1:12" x14ac:dyDescent="0.2">
      <c r="B12" s="18" t="str">
        <f t="shared" si="2"/>
        <v>2023</v>
      </c>
      <c r="C12" s="3">
        <v>163</v>
      </c>
      <c r="D12" s="19" t="s">
        <v>15</v>
      </c>
      <c r="E12" s="16">
        <v>107</v>
      </c>
      <c r="F12" s="16">
        <v>335</v>
      </c>
      <c r="G12" s="16">
        <v>388</v>
      </c>
      <c r="H12" s="16">
        <v>442</v>
      </c>
      <c r="I12" s="16">
        <v>498</v>
      </c>
      <c r="J12" s="16">
        <v>643</v>
      </c>
      <c r="K12" s="13">
        <f t="shared" si="0"/>
        <v>2413</v>
      </c>
      <c r="L12" s="13">
        <f t="shared" si="1"/>
        <v>1583</v>
      </c>
    </row>
    <row r="13" spans="1:12" x14ac:dyDescent="0.2">
      <c r="B13" s="18" t="str">
        <f t="shared" si="2"/>
        <v>2023</v>
      </c>
      <c r="C13" s="3">
        <v>165</v>
      </c>
      <c r="D13" s="19" t="s">
        <v>9</v>
      </c>
      <c r="E13" s="16">
        <v>202</v>
      </c>
      <c r="F13" s="16">
        <v>285</v>
      </c>
      <c r="G13" s="16">
        <v>595</v>
      </c>
      <c r="H13" s="16">
        <v>725</v>
      </c>
      <c r="I13" s="16">
        <v>436</v>
      </c>
      <c r="J13" s="16">
        <v>449</v>
      </c>
      <c r="K13" s="13">
        <f t="shared" si="0"/>
        <v>2692</v>
      </c>
      <c r="L13" s="13">
        <f t="shared" si="1"/>
        <v>1610</v>
      </c>
    </row>
    <row r="14" spans="1:12" x14ac:dyDescent="0.2">
      <c r="B14" s="18" t="str">
        <f t="shared" si="2"/>
        <v>2023</v>
      </c>
      <c r="C14" s="3">
        <v>167</v>
      </c>
      <c r="D14" s="19" t="s">
        <v>16</v>
      </c>
      <c r="E14" s="16">
        <v>232</v>
      </c>
      <c r="F14" s="16">
        <v>514</v>
      </c>
      <c r="G14" s="16">
        <v>707</v>
      </c>
      <c r="H14" s="16">
        <v>902</v>
      </c>
      <c r="I14" s="16">
        <v>736</v>
      </c>
      <c r="J14" s="16">
        <v>990</v>
      </c>
      <c r="K14" s="13">
        <f t="shared" si="0"/>
        <v>4081</v>
      </c>
      <c r="L14" s="13">
        <f t="shared" si="1"/>
        <v>2628</v>
      </c>
    </row>
    <row r="15" spans="1:12" x14ac:dyDescent="0.2">
      <c r="B15" s="18" t="str">
        <f t="shared" si="2"/>
        <v>2023</v>
      </c>
      <c r="C15" s="3">
        <v>169</v>
      </c>
      <c r="D15" s="19" t="s">
        <v>17</v>
      </c>
      <c r="E15" s="16">
        <v>180</v>
      </c>
      <c r="F15" s="16">
        <v>500</v>
      </c>
      <c r="G15" s="16">
        <v>905</v>
      </c>
      <c r="H15" s="16">
        <v>1028</v>
      </c>
      <c r="I15" s="16">
        <v>938</v>
      </c>
      <c r="J15" s="16">
        <v>909</v>
      </c>
      <c r="K15" s="13">
        <f t="shared" si="0"/>
        <v>4460</v>
      </c>
      <c r="L15" s="13">
        <f t="shared" si="1"/>
        <v>2875</v>
      </c>
    </row>
    <row r="16" spans="1:12" x14ac:dyDescent="0.2">
      <c r="B16" s="18" t="str">
        <f t="shared" si="2"/>
        <v>2023</v>
      </c>
      <c r="C16" s="3">
        <v>173</v>
      </c>
      <c r="D16" s="19" t="s">
        <v>19</v>
      </c>
      <c r="E16" s="17" t="s">
        <v>131</v>
      </c>
      <c r="F16" s="17" t="s">
        <v>131</v>
      </c>
      <c r="G16" s="17" t="s">
        <v>131</v>
      </c>
      <c r="H16" s="17" t="s">
        <v>131</v>
      </c>
      <c r="I16" s="17" t="s">
        <v>131</v>
      </c>
      <c r="J16" s="17" t="s">
        <v>131</v>
      </c>
      <c r="K16" s="17" t="s">
        <v>131</v>
      </c>
      <c r="L16" s="17" t="s">
        <v>131</v>
      </c>
    </row>
    <row r="17" spans="2:12" x14ac:dyDescent="0.2">
      <c r="B17" s="18" t="str">
        <f t="shared" si="2"/>
        <v>2023</v>
      </c>
      <c r="C17" s="3">
        <v>175</v>
      </c>
      <c r="D17" s="19" t="s">
        <v>20</v>
      </c>
      <c r="E17" s="16">
        <v>304</v>
      </c>
      <c r="F17" s="16">
        <v>754</v>
      </c>
      <c r="G17" s="16">
        <v>665</v>
      </c>
      <c r="H17" s="16">
        <v>841</v>
      </c>
      <c r="I17" s="16">
        <v>785</v>
      </c>
      <c r="J17" s="16">
        <v>968</v>
      </c>
      <c r="K17" s="13">
        <f t="shared" si="0"/>
        <v>4317</v>
      </c>
      <c r="L17" s="13">
        <f t="shared" si="1"/>
        <v>2594</v>
      </c>
    </row>
    <row r="18" spans="2:12" x14ac:dyDescent="0.2">
      <c r="B18" s="18" t="str">
        <f t="shared" si="2"/>
        <v>2023</v>
      </c>
      <c r="C18" s="3">
        <v>183</v>
      </c>
      <c r="D18" s="19" t="s">
        <v>18</v>
      </c>
      <c r="E18" s="16">
        <v>102</v>
      </c>
      <c r="F18" s="16">
        <v>167</v>
      </c>
      <c r="G18" s="16">
        <v>323</v>
      </c>
      <c r="H18" s="16">
        <v>374</v>
      </c>
      <c r="I18" s="16">
        <v>203</v>
      </c>
      <c r="J18" s="16">
        <v>147</v>
      </c>
      <c r="K18" s="13">
        <f t="shared" si="0"/>
        <v>1316</v>
      </c>
      <c r="L18" s="13">
        <f t="shared" si="1"/>
        <v>724</v>
      </c>
    </row>
    <row r="19" spans="2:12" x14ac:dyDescent="0.2">
      <c r="B19" s="18" t="str">
        <f t="shared" si="2"/>
        <v>2023</v>
      </c>
      <c r="C19" s="3">
        <v>185</v>
      </c>
      <c r="D19" s="19" t="s">
        <v>8</v>
      </c>
      <c r="E19" s="16">
        <v>117</v>
      </c>
      <c r="F19" s="16">
        <v>355</v>
      </c>
      <c r="G19" s="16">
        <v>589</v>
      </c>
      <c r="H19" s="16">
        <v>477</v>
      </c>
      <c r="I19" s="16">
        <v>532</v>
      </c>
      <c r="J19" s="16">
        <v>616</v>
      </c>
      <c r="K19" s="13">
        <f t="shared" si="0"/>
        <v>2686</v>
      </c>
      <c r="L19" s="13">
        <f t="shared" si="1"/>
        <v>1625</v>
      </c>
    </row>
    <row r="20" spans="2:12" x14ac:dyDescent="0.2">
      <c r="B20" s="18" t="str">
        <f t="shared" si="2"/>
        <v>2023</v>
      </c>
      <c r="C20" s="3">
        <v>187</v>
      </c>
      <c r="D20" s="19" t="s">
        <v>21</v>
      </c>
      <c r="E20" s="16">
        <v>124</v>
      </c>
      <c r="F20" s="16">
        <v>193</v>
      </c>
      <c r="G20" s="16">
        <v>385</v>
      </c>
      <c r="H20" s="16">
        <v>311</v>
      </c>
      <c r="I20" s="16">
        <v>295</v>
      </c>
      <c r="J20" s="16">
        <v>259</v>
      </c>
      <c r="K20" s="13">
        <f t="shared" si="0"/>
        <v>1567</v>
      </c>
      <c r="L20" s="13">
        <f t="shared" si="1"/>
        <v>865</v>
      </c>
    </row>
    <row r="21" spans="2:12" x14ac:dyDescent="0.2">
      <c r="B21" s="18" t="str">
        <f t="shared" si="2"/>
        <v>2023</v>
      </c>
      <c r="C21" s="3">
        <v>190</v>
      </c>
      <c r="D21" s="19" t="s">
        <v>26</v>
      </c>
      <c r="E21" s="16">
        <v>133</v>
      </c>
      <c r="F21" s="16">
        <v>279</v>
      </c>
      <c r="G21" s="16">
        <v>479</v>
      </c>
      <c r="H21" s="16">
        <v>768</v>
      </c>
      <c r="I21" s="16">
        <v>863</v>
      </c>
      <c r="J21" s="16">
        <v>1058</v>
      </c>
      <c r="K21" s="13">
        <f t="shared" si="0"/>
        <v>3580</v>
      </c>
      <c r="L21" s="13">
        <f t="shared" si="1"/>
        <v>2689</v>
      </c>
    </row>
    <row r="22" spans="2:12" x14ac:dyDescent="0.2">
      <c r="B22" s="18" t="str">
        <f t="shared" si="2"/>
        <v>2023</v>
      </c>
      <c r="C22" s="3">
        <v>201</v>
      </c>
      <c r="D22" s="19" t="s">
        <v>22</v>
      </c>
      <c r="E22" s="16">
        <v>33</v>
      </c>
      <c r="F22" s="16">
        <v>164</v>
      </c>
      <c r="G22" s="16">
        <v>347</v>
      </c>
      <c r="H22" s="16">
        <v>384</v>
      </c>
      <c r="I22" s="16">
        <v>352</v>
      </c>
      <c r="J22" s="16">
        <v>377</v>
      </c>
      <c r="K22" s="13">
        <f t="shared" si="0"/>
        <v>1657</v>
      </c>
      <c r="L22" s="13">
        <f t="shared" si="1"/>
        <v>1113</v>
      </c>
    </row>
    <row r="23" spans="2:12" x14ac:dyDescent="0.2">
      <c r="B23" s="18" t="str">
        <f t="shared" si="2"/>
        <v>2023</v>
      </c>
      <c r="C23" s="3">
        <v>210</v>
      </c>
      <c r="D23" s="19" t="s">
        <v>24</v>
      </c>
      <c r="E23" s="16">
        <v>61</v>
      </c>
      <c r="F23" s="16">
        <v>294</v>
      </c>
      <c r="G23" s="16">
        <v>512</v>
      </c>
      <c r="H23" s="16">
        <v>659</v>
      </c>
      <c r="I23" s="16">
        <v>506</v>
      </c>
      <c r="J23" s="16">
        <v>571</v>
      </c>
      <c r="K23" s="13">
        <f t="shared" si="0"/>
        <v>2603</v>
      </c>
      <c r="L23" s="13">
        <f t="shared" si="1"/>
        <v>1736</v>
      </c>
    </row>
    <row r="24" spans="2:12" x14ac:dyDescent="0.2">
      <c r="B24" s="18" t="str">
        <f t="shared" si="2"/>
        <v>2023</v>
      </c>
      <c r="C24" s="3">
        <v>217</v>
      </c>
      <c r="D24" s="19" t="s">
        <v>29</v>
      </c>
      <c r="E24" s="16">
        <v>182</v>
      </c>
      <c r="F24" s="16">
        <v>463</v>
      </c>
      <c r="G24" s="16">
        <v>978</v>
      </c>
      <c r="H24" s="16">
        <v>1068</v>
      </c>
      <c r="I24" s="16">
        <v>1323</v>
      </c>
      <c r="J24" s="16">
        <v>1187</v>
      </c>
      <c r="K24" s="13">
        <f t="shared" si="0"/>
        <v>5201</v>
      </c>
      <c r="L24" s="13">
        <f t="shared" si="1"/>
        <v>3578</v>
      </c>
    </row>
    <row r="25" spans="2:12" x14ac:dyDescent="0.2">
      <c r="B25" s="18" t="str">
        <f t="shared" si="2"/>
        <v>2023</v>
      </c>
      <c r="C25" s="3">
        <v>219</v>
      </c>
      <c r="D25" s="19" t="s">
        <v>30</v>
      </c>
      <c r="E25" s="16">
        <v>81</v>
      </c>
      <c r="F25" s="16">
        <v>220</v>
      </c>
      <c r="G25" s="16">
        <v>491</v>
      </c>
      <c r="H25" s="16">
        <v>443</v>
      </c>
      <c r="I25" s="16">
        <v>640</v>
      </c>
      <c r="J25" s="16">
        <v>414</v>
      </c>
      <c r="K25" s="13">
        <f t="shared" si="0"/>
        <v>2289</v>
      </c>
      <c r="L25" s="13">
        <f t="shared" si="1"/>
        <v>1497</v>
      </c>
    </row>
    <row r="26" spans="2:12" x14ac:dyDescent="0.2">
      <c r="B26" s="18" t="str">
        <f t="shared" si="2"/>
        <v>2023</v>
      </c>
      <c r="C26" s="3">
        <v>223</v>
      </c>
      <c r="D26" s="19" t="s">
        <v>31</v>
      </c>
      <c r="E26" s="16">
        <v>42</v>
      </c>
      <c r="F26" s="16">
        <v>165</v>
      </c>
      <c r="G26" s="16">
        <v>233</v>
      </c>
      <c r="H26" s="16">
        <v>475</v>
      </c>
      <c r="I26" s="16">
        <v>433</v>
      </c>
      <c r="J26" s="16">
        <v>782</v>
      </c>
      <c r="K26" s="13">
        <f t="shared" si="0"/>
        <v>2130</v>
      </c>
      <c r="L26" s="13">
        <f t="shared" si="1"/>
        <v>1690</v>
      </c>
    </row>
    <row r="27" spans="2:12" x14ac:dyDescent="0.2">
      <c r="B27" s="18" t="str">
        <f t="shared" si="2"/>
        <v>2023</v>
      </c>
      <c r="C27" s="3">
        <v>230</v>
      </c>
      <c r="D27" s="19" t="s">
        <v>32</v>
      </c>
      <c r="E27" s="16">
        <v>181</v>
      </c>
      <c r="F27" s="16">
        <v>255</v>
      </c>
      <c r="G27" s="16">
        <v>783</v>
      </c>
      <c r="H27" s="16">
        <v>1010</v>
      </c>
      <c r="I27" s="16">
        <v>1047</v>
      </c>
      <c r="J27" s="16">
        <v>1843</v>
      </c>
      <c r="K27" s="13">
        <f t="shared" si="0"/>
        <v>5119</v>
      </c>
      <c r="L27" s="13">
        <f t="shared" si="1"/>
        <v>3900</v>
      </c>
    </row>
    <row r="28" spans="2:12" x14ac:dyDescent="0.2">
      <c r="B28" s="18" t="str">
        <f t="shared" si="2"/>
        <v>2023</v>
      </c>
      <c r="C28" s="3">
        <v>240</v>
      </c>
      <c r="D28" s="19" t="s">
        <v>23</v>
      </c>
      <c r="E28" s="16">
        <v>295</v>
      </c>
      <c r="F28" s="16">
        <v>277</v>
      </c>
      <c r="G28" s="16">
        <v>513</v>
      </c>
      <c r="H28" s="16">
        <v>634</v>
      </c>
      <c r="I28" s="16">
        <v>483</v>
      </c>
      <c r="J28" s="16">
        <v>446</v>
      </c>
      <c r="K28" s="13">
        <f t="shared" si="0"/>
        <v>2648</v>
      </c>
      <c r="L28" s="13">
        <f t="shared" si="1"/>
        <v>1563</v>
      </c>
    </row>
    <row r="29" spans="2:12" x14ac:dyDescent="0.2">
      <c r="B29" s="18" t="str">
        <f t="shared" si="2"/>
        <v>2023</v>
      </c>
      <c r="C29" s="3">
        <v>250</v>
      </c>
      <c r="D29" s="19" t="s">
        <v>25</v>
      </c>
      <c r="E29" s="16">
        <v>187</v>
      </c>
      <c r="F29" s="16">
        <v>304</v>
      </c>
      <c r="G29" s="16">
        <v>705</v>
      </c>
      <c r="H29" s="16">
        <v>912</v>
      </c>
      <c r="I29" s="16">
        <v>773</v>
      </c>
      <c r="J29" s="16">
        <v>642</v>
      </c>
      <c r="K29" s="13">
        <f t="shared" si="0"/>
        <v>3523</v>
      </c>
      <c r="L29" s="13">
        <f t="shared" si="1"/>
        <v>2327</v>
      </c>
    </row>
    <row r="30" spans="2:12" x14ac:dyDescent="0.2">
      <c r="B30" s="18" t="str">
        <f t="shared" si="2"/>
        <v>2023</v>
      </c>
      <c r="C30" s="3">
        <v>253</v>
      </c>
      <c r="D30" s="19" t="s">
        <v>35</v>
      </c>
      <c r="E30" s="16">
        <v>222</v>
      </c>
      <c r="F30" s="16">
        <v>441</v>
      </c>
      <c r="G30" s="16">
        <v>950</v>
      </c>
      <c r="H30" s="16">
        <v>1037</v>
      </c>
      <c r="I30" s="16">
        <v>989</v>
      </c>
      <c r="J30" s="16">
        <v>686</v>
      </c>
      <c r="K30" s="13">
        <f t="shared" si="0"/>
        <v>4325</v>
      </c>
      <c r="L30" s="13">
        <f t="shared" si="1"/>
        <v>2712</v>
      </c>
    </row>
    <row r="31" spans="2:12" x14ac:dyDescent="0.2">
      <c r="B31" s="18" t="str">
        <f t="shared" si="2"/>
        <v>2023</v>
      </c>
      <c r="C31" s="3">
        <v>259</v>
      </c>
      <c r="D31" s="19" t="s">
        <v>36</v>
      </c>
      <c r="E31" s="16">
        <v>244</v>
      </c>
      <c r="F31" s="16">
        <v>463</v>
      </c>
      <c r="G31" s="16">
        <v>1022</v>
      </c>
      <c r="H31" s="16">
        <v>1363</v>
      </c>
      <c r="I31" s="16">
        <v>1139</v>
      </c>
      <c r="J31" s="16">
        <v>1360</v>
      </c>
      <c r="K31" s="13">
        <f t="shared" si="0"/>
        <v>5591</v>
      </c>
      <c r="L31" s="13">
        <f t="shared" si="1"/>
        <v>3862</v>
      </c>
    </row>
    <row r="32" spans="2:12" x14ac:dyDescent="0.2">
      <c r="B32" s="18" t="str">
        <f t="shared" si="2"/>
        <v>2023</v>
      </c>
      <c r="C32" s="3">
        <v>260</v>
      </c>
      <c r="D32" s="19" t="s">
        <v>28</v>
      </c>
      <c r="E32" s="16">
        <v>194</v>
      </c>
      <c r="F32" s="16">
        <v>233</v>
      </c>
      <c r="G32" s="16">
        <v>552</v>
      </c>
      <c r="H32" s="16">
        <v>611</v>
      </c>
      <c r="I32" s="16">
        <v>674</v>
      </c>
      <c r="J32" s="16">
        <v>562</v>
      </c>
      <c r="K32" s="13">
        <f t="shared" si="0"/>
        <v>2826</v>
      </c>
      <c r="L32" s="13">
        <f t="shared" si="1"/>
        <v>1847</v>
      </c>
    </row>
    <row r="33" spans="2:12" x14ac:dyDescent="0.2">
      <c r="B33" s="18" t="str">
        <f t="shared" si="2"/>
        <v>2023</v>
      </c>
      <c r="C33" s="3">
        <v>265</v>
      </c>
      <c r="D33" s="19" t="s">
        <v>38</v>
      </c>
      <c r="E33" s="16">
        <v>289</v>
      </c>
      <c r="F33" s="16">
        <v>587</v>
      </c>
      <c r="G33" s="16">
        <v>1131</v>
      </c>
      <c r="H33" s="16">
        <v>1249</v>
      </c>
      <c r="I33" s="16">
        <v>1510</v>
      </c>
      <c r="J33" s="16">
        <v>1558</v>
      </c>
      <c r="K33" s="13">
        <f t="shared" si="0"/>
        <v>6324</v>
      </c>
      <c r="L33" s="13">
        <f t="shared" si="1"/>
        <v>4317</v>
      </c>
    </row>
    <row r="34" spans="2:12" x14ac:dyDescent="0.2">
      <c r="B34" s="18" t="str">
        <f t="shared" si="2"/>
        <v>2023</v>
      </c>
      <c r="C34" s="3">
        <v>269</v>
      </c>
      <c r="D34" s="19" t="s">
        <v>39</v>
      </c>
      <c r="E34" s="16">
        <v>86</v>
      </c>
      <c r="F34" s="16">
        <v>252</v>
      </c>
      <c r="G34" s="16">
        <v>231</v>
      </c>
      <c r="H34" s="16">
        <v>327</v>
      </c>
      <c r="I34" s="16">
        <v>211</v>
      </c>
      <c r="J34" s="16">
        <v>225</v>
      </c>
      <c r="K34" s="13">
        <f t="shared" si="0"/>
        <v>1332</v>
      </c>
      <c r="L34" s="13">
        <f t="shared" si="1"/>
        <v>763</v>
      </c>
    </row>
    <row r="35" spans="2:12" x14ac:dyDescent="0.2">
      <c r="B35" s="18" t="str">
        <f t="shared" si="2"/>
        <v>2023</v>
      </c>
      <c r="C35" s="3">
        <v>270</v>
      </c>
      <c r="D35" s="19" t="s">
        <v>27</v>
      </c>
      <c r="E35" s="16">
        <v>79</v>
      </c>
      <c r="F35" s="16">
        <v>198</v>
      </c>
      <c r="G35" s="16">
        <v>451</v>
      </c>
      <c r="H35" s="16">
        <v>597</v>
      </c>
      <c r="I35" s="16">
        <v>519</v>
      </c>
      <c r="J35" s="16">
        <v>567</v>
      </c>
      <c r="K35" s="13">
        <f t="shared" si="0"/>
        <v>2411</v>
      </c>
      <c r="L35" s="13">
        <f t="shared" si="1"/>
        <v>1683</v>
      </c>
    </row>
    <row r="36" spans="2:12" x14ac:dyDescent="0.2">
      <c r="B36" s="18" t="str">
        <f t="shared" si="2"/>
        <v>2023</v>
      </c>
      <c r="C36" s="3">
        <v>306</v>
      </c>
      <c r="D36" s="19" t="s">
        <v>46</v>
      </c>
      <c r="E36" s="16">
        <v>89</v>
      </c>
      <c r="F36" s="16">
        <v>287</v>
      </c>
      <c r="G36" s="16">
        <v>513</v>
      </c>
      <c r="H36" s="16">
        <v>475</v>
      </c>
      <c r="I36" s="16">
        <v>542</v>
      </c>
      <c r="J36" s="16">
        <v>453</v>
      </c>
      <c r="K36" s="13">
        <f t="shared" si="0"/>
        <v>2359</v>
      </c>
      <c r="L36" s="13">
        <f t="shared" si="1"/>
        <v>1470</v>
      </c>
    </row>
    <row r="37" spans="2:12" x14ac:dyDescent="0.2">
      <c r="B37" s="18" t="str">
        <f t="shared" si="2"/>
        <v>2023</v>
      </c>
      <c r="C37" s="3">
        <v>316</v>
      </c>
      <c r="D37" s="19" t="s">
        <v>42</v>
      </c>
      <c r="E37" s="16">
        <v>343</v>
      </c>
      <c r="F37" s="16">
        <v>820</v>
      </c>
      <c r="G37" s="16">
        <v>1037</v>
      </c>
      <c r="H37" s="16">
        <v>1435</v>
      </c>
      <c r="I37" s="16">
        <v>1268</v>
      </c>
      <c r="J37" s="16">
        <v>1615</v>
      </c>
      <c r="K37" s="13">
        <f t="shared" si="0"/>
        <v>6518</v>
      </c>
      <c r="L37" s="13">
        <f t="shared" si="1"/>
        <v>4318</v>
      </c>
    </row>
    <row r="38" spans="2:12" x14ac:dyDescent="0.2">
      <c r="B38" s="18" t="str">
        <f t="shared" si="2"/>
        <v>2023</v>
      </c>
      <c r="C38" s="3">
        <v>320</v>
      </c>
      <c r="D38" s="19" t="s">
        <v>40</v>
      </c>
      <c r="E38" s="16">
        <v>113</v>
      </c>
      <c r="F38" s="16">
        <v>216</v>
      </c>
      <c r="G38" s="16">
        <v>375</v>
      </c>
      <c r="H38" s="16">
        <v>481</v>
      </c>
      <c r="I38" s="16">
        <v>518</v>
      </c>
      <c r="J38" s="16">
        <v>612</v>
      </c>
      <c r="K38" s="13">
        <f t="shared" si="0"/>
        <v>2315</v>
      </c>
      <c r="L38" s="13">
        <f t="shared" si="1"/>
        <v>1611</v>
      </c>
    </row>
    <row r="39" spans="2:12" x14ac:dyDescent="0.2">
      <c r="B39" s="18" t="str">
        <f t="shared" si="2"/>
        <v>2023</v>
      </c>
      <c r="C39" s="3">
        <v>326</v>
      </c>
      <c r="D39" s="19" t="s">
        <v>43</v>
      </c>
      <c r="E39" s="16">
        <v>164</v>
      </c>
      <c r="F39" s="16">
        <v>414</v>
      </c>
      <c r="G39" s="16">
        <v>955</v>
      </c>
      <c r="H39" s="16">
        <v>876</v>
      </c>
      <c r="I39" s="16">
        <v>768</v>
      </c>
      <c r="J39" s="16">
        <v>970</v>
      </c>
      <c r="K39" s="13">
        <f t="shared" si="0"/>
        <v>4147</v>
      </c>
      <c r="L39" s="13">
        <f t="shared" si="1"/>
        <v>2614</v>
      </c>
    </row>
    <row r="40" spans="2:12" x14ac:dyDescent="0.2">
      <c r="B40" s="18" t="str">
        <f t="shared" si="2"/>
        <v>2023</v>
      </c>
      <c r="C40" s="3">
        <v>329</v>
      </c>
      <c r="D40" s="19" t="s">
        <v>47</v>
      </c>
      <c r="E40" s="16">
        <v>81</v>
      </c>
      <c r="F40" s="16">
        <v>216</v>
      </c>
      <c r="G40" s="16">
        <v>350</v>
      </c>
      <c r="H40" s="16">
        <v>476</v>
      </c>
      <c r="I40" s="16">
        <v>456</v>
      </c>
      <c r="J40" s="16">
        <v>404</v>
      </c>
      <c r="K40" s="13">
        <f t="shared" si="0"/>
        <v>1983</v>
      </c>
      <c r="L40" s="13">
        <f t="shared" si="1"/>
        <v>1336</v>
      </c>
    </row>
    <row r="41" spans="2:12" x14ac:dyDescent="0.2">
      <c r="B41" s="18" t="str">
        <f t="shared" si="2"/>
        <v>2023</v>
      </c>
      <c r="C41" s="3">
        <v>330</v>
      </c>
      <c r="D41" s="19" t="s">
        <v>48</v>
      </c>
      <c r="E41" s="16">
        <v>379</v>
      </c>
      <c r="F41" s="16">
        <v>944</v>
      </c>
      <c r="G41" s="16">
        <v>1847</v>
      </c>
      <c r="H41" s="16">
        <v>1747</v>
      </c>
      <c r="I41" s="16">
        <v>1926</v>
      </c>
      <c r="J41" s="16">
        <v>2147</v>
      </c>
      <c r="K41" s="13">
        <f t="shared" si="0"/>
        <v>8990</v>
      </c>
      <c r="L41" s="13">
        <f t="shared" si="1"/>
        <v>5820</v>
      </c>
    </row>
    <row r="42" spans="2:12" x14ac:dyDescent="0.2">
      <c r="B42" s="18" t="str">
        <f t="shared" si="2"/>
        <v>2023</v>
      </c>
      <c r="C42" s="3">
        <v>336</v>
      </c>
      <c r="D42" s="19" t="s">
        <v>50</v>
      </c>
      <c r="E42" s="16">
        <v>101</v>
      </c>
      <c r="F42" s="16">
        <v>300</v>
      </c>
      <c r="G42" s="16">
        <v>449</v>
      </c>
      <c r="H42" s="16">
        <v>406</v>
      </c>
      <c r="I42" s="16">
        <v>445</v>
      </c>
      <c r="J42" s="16">
        <v>593</v>
      </c>
      <c r="K42" s="13">
        <f t="shared" si="0"/>
        <v>2294</v>
      </c>
      <c r="L42" s="13">
        <f t="shared" si="1"/>
        <v>1444</v>
      </c>
    </row>
    <row r="43" spans="2:12" x14ac:dyDescent="0.2">
      <c r="B43" s="18" t="str">
        <f t="shared" si="2"/>
        <v>2023</v>
      </c>
      <c r="C43" s="3">
        <v>340</v>
      </c>
      <c r="D43" s="19" t="s">
        <v>49</v>
      </c>
      <c r="E43" s="16">
        <v>161</v>
      </c>
      <c r="F43" s="16">
        <v>265</v>
      </c>
      <c r="G43" s="16">
        <v>447</v>
      </c>
      <c r="H43" s="16">
        <v>554</v>
      </c>
      <c r="I43" s="16">
        <v>484</v>
      </c>
      <c r="J43" s="16">
        <v>536</v>
      </c>
      <c r="K43" s="13">
        <f t="shared" si="0"/>
        <v>2447</v>
      </c>
      <c r="L43" s="13">
        <f t="shared" si="1"/>
        <v>1574</v>
      </c>
    </row>
    <row r="44" spans="2:12" x14ac:dyDescent="0.2">
      <c r="B44" s="18" t="str">
        <f t="shared" si="2"/>
        <v>2023</v>
      </c>
      <c r="C44" s="3">
        <v>350</v>
      </c>
      <c r="D44" s="19" t="s">
        <v>37</v>
      </c>
      <c r="E44" s="16">
        <v>75</v>
      </c>
      <c r="F44" s="16">
        <v>290</v>
      </c>
      <c r="G44" s="16">
        <v>345</v>
      </c>
      <c r="H44" s="16">
        <v>446</v>
      </c>
      <c r="I44" s="16">
        <v>463</v>
      </c>
      <c r="J44" s="16">
        <v>412</v>
      </c>
      <c r="K44" s="13">
        <f t="shared" si="0"/>
        <v>2031</v>
      </c>
      <c r="L44" s="13">
        <f t="shared" si="1"/>
        <v>1321</v>
      </c>
    </row>
    <row r="45" spans="2:12" x14ac:dyDescent="0.2">
      <c r="B45" s="18" t="str">
        <f t="shared" si="2"/>
        <v>2023</v>
      </c>
      <c r="C45" s="3">
        <v>360</v>
      </c>
      <c r="D45" s="19" t="s">
        <v>44</v>
      </c>
      <c r="E45" s="16">
        <v>111</v>
      </c>
      <c r="F45" s="16">
        <v>345</v>
      </c>
      <c r="G45" s="16">
        <v>544</v>
      </c>
      <c r="H45" s="16">
        <v>746</v>
      </c>
      <c r="I45" s="16">
        <v>652</v>
      </c>
      <c r="J45" s="16">
        <v>842</v>
      </c>
      <c r="K45" s="13">
        <f t="shared" si="0"/>
        <v>3240</v>
      </c>
      <c r="L45" s="13">
        <f t="shared" si="1"/>
        <v>2240</v>
      </c>
    </row>
    <row r="46" spans="2:12" x14ac:dyDescent="0.2">
      <c r="B46" s="18" t="str">
        <f t="shared" si="2"/>
        <v>2023</v>
      </c>
      <c r="C46" s="3">
        <v>370</v>
      </c>
      <c r="D46" s="19" t="s">
        <v>45</v>
      </c>
      <c r="E46" s="16">
        <v>344</v>
      </c>
      <c r="F46" s="16">
        <v>771</v>
      </c>
      <c r="G46" s="16">
        <v>1264</v>
      </c>
      <c r="H46" s="16">
        <v>1394</v>
      </c>
      <c r="I46" s="16">
        <v>1220</v>
      </c>
      <c r="J46" s="16">
        <v>1339</v>
      </c>
      <c r="K46" s="13">
        <f t="shared" si="0"/>
        <v>6332</v>
      </c>
      <c r="L46" s="13">
        <f t="shared" si="1"/>
        <v>3953</v>
      </c>
    </row>
    <row r="47" spans="2:12" x14ac:dyDescent="0.2">
      <c r="B47" s="18" t="str">
        <f t="shared" si="2"/>
        <v>2023</v>
      </c>
      <c r="C47" s="3">
        <v>376</v>
      </c>
      <c r="D47" s="19" t="s">
        <v>41</v>
      </c>
      <c r="E47" s="16">
        <v>299</v>
      </c>
      <c r="F47" s="16">
        <v>454</v>
      </c>
      <c r="G47" s="16">
        <v>905</v>
      </c>
      <c r="H47" s="16">
        <v>1086</v>
      </c>
      <c r="I47" s="16">
        <v>978</v>
      </c>
      <c r="J47" s="16">
        <v>1039</v>
      </c>
      <c r="K47" s="13">
        <f t="shared" si="0"/>
        <v>4761</v>
      </c>
      <c r="L47" s="13">
        <f t="shared" si="1"/>
        <v>3103</v>
      </c>
    </row>
    <row r="48" spans="2:12" x14ac:dyDescent="0.2">
      <c r="B48" s="18" t="str">
        <f t="shared" si="2"/>
        <v>2023</v>
      </c>
      <c r="C48" s="3">
        <v>390</v>
      </c>
      <c r="D48" s="19" t="s">
        <v>51</v>
      </c>
      <c r="E48" s="16">
        <v>140</v>
      </c>
      <c r="F48" s="16">
        <v>310</v>
      </c>
      <c r="G48" s="16">
        <v>569</v>
      </c>
      <c r="H48" s="16">
        <v>524</v>
      </c>
      <c r="I48" s="16">
        <v>559</v>
      </c>
      <c r="J48" s="16">
        <v>622</v>
      </c>
      <c r="K48" s="13">
        <f t="shared" si="0"/>
        <v>2724</v>
      </c>
      <c r="L48" s="13">
        <f t="shared" si="1"/>
        <v>1705</v>
      </c>
    </row>
    <row r="49" spans="2:12" x14ac:dyDescent="0.2">
      <c r="B49" s="18" t="str">
        <f t="shared" si="2"/>
        <v>2023</v>
      </c>
      <c r="C49" s="3">
        <v>400</v>
      </c>
      <c r="D49" s="19" t="s">
        <v>33</v>
      </c>
      <c r="E49" s="16">
        <v>110</v>
      </c>
      <c r="F49" s="16">
        <v>314</v>
      </c>
      <c r="G49" s="16">
        <v>460</v>
      </c>
      <c r="H49" s="16">
        <v>485</v>
      </c>
      <c r="I49" s="16">
        <v>563</v>
      </c>
      <c r="J49" s="16">
        <v>591</v>
      </c>
      <c r="K49" s="13">
        <f t="shared" si="0"/>
        <v>2523</v>
      </c>
      <c r="L49" s="13">
        <f t="shared" si="1"/>
        <v>1639</v>
      </c>
    </row>
    <row r="50" spans="2:12" x14ac:dyDescent="0.2">
      <c r="B50" s="18" t="str">
        <f t="shared" si="2"/>
        <v>2023</v>
      </c>
      <c r="C50" s="3">
        <v>410</v>
      </c>
      <c r="D50" s="19" t="s">
        <v>56</v>
      </c>
      <c r="E50" s="16">
        <v>117</v>
      </c>
      <c r="F50" s="16">
        <v>192</v>
      </c>
      <c r="G50" s="16">
        <v>422</v>
      </c>
      <c r="H50" s="16">
        <v>501</v>
      </c>
      <c r="I50" s="16">
        <v>626</v>
      </c>
      <c r="J50" s="16">
        <v>573</v>
      </c>
      <c r="K50" s="13">
        <f t="shared" si="0"/>
        <v>2431</v>
      </c>
      <c r="L50" s="13">
        <f t="shared" si="1"/>
        <v>1700</v>
      </c>
    </row>
    <row r="51" spans="2:12" x14ac:dyDescent="0.2">
      <c r="B51" s="18" t="str">
        <f t="shared" si="2"/>
        <v>2023</v>
      </c>
      <c r="C51" s="3">
        <v>420</v>
      </c>
      <c r="D51" s="19" t="s">
        <v>52</v>
      </c>
      <c r="E51" s="16">
        <v>157</v>
      </c>
      <c r="F51" s="16">
        <v>234</v>
      </c>
      <c r="G51" s="16">
        <v>314</v>
      </c>
      <c r="H51" s="16">
        <v>370</v>
      </c>
      <c r="I51" s="16">
        <v>422</v>
      </c>
      <c r="J51" s="16">
        <v>479</v>
      </c>
      <c r="K51" s="13">
        <f t="shared" si="0"/>
        <v>1976</v>
      </c>
      <c r="L51" s="13">
        <f t="shared" si="1"/>
        <v>1271</v>
      </c>
    </row>
    <row r="52" spans="2:12" x14ac:dyDescent="0.2">
      <c r="B52" s="18" t="str">
        <f t="shared" si="2"/>
        <v>2023</v>
      </c>
      <c r="C52" s="3">
        <v>430</v>
      </c>
      <c r="D52" s="19" t="s">
        <v>53</v>
      </c>
      <c r="E52" s="16">
        <v>179</v>
      </c>
      <c r="F52" s="16">
        <v>328</v>
      </c>
      <c r="G52" s="16">
        <v>455</v>
      </c>
      <c r="H52" s="16">
        <v>626</v>
      </c>
      <c r="I52" s="16">
        <v>724</v>
      </c>
      <c r="J52" s="16">
        <v>996</v>
      </c>
      <c r="K52" s="13">
        <f t="shared" si="0"/>
        <v>3308</v>
      </c>
      <c r="L52" s="13">
        <f t="shared" si="1"/>
        <v>2346</v>
      </c>
    </row>
    <row r="53" spans="2:12" x14ac:dyDescent="0.2">
      <c r="B53" s="18" t="str">
        <f t="shared" si="2"/>
        <v>2023</v>
      </c>
      <c r="C53" s="3">
        <v>440</v>
      </c>
      <c r="D53" s="19" t="s">
        <v>54</v>
      </c>
      <c r="E53" s="16">
        <v>45</v>
      </c>
      <c r="F53" s="16">
        <v>134</v>
      </c>
      <c r="G53" s="16">
        <v>228</v>
      </c>
      <c r="H53" s="16">
        <v>353</v>
      </c>
      <c r="I53" s="16">
        <v>285</v>
      </c>
      <c r="J53" s="16">
        <v>254</v>
      </c>
      <c r="K53" s="13">
        <f t="shared" si="0"/>
        <v>1299</v>
      </c>
      <c r="L53" s="13">
        <f t="shared" si="1"/>
        <v>892</v>
      </c>
    </row>
    <row r="54" spans="2:12" x14ac:dyDescent="0.2">
      <c r="B54" s="18" t="str">
        <f t="shared" si="2"/>
        <v>2023</v>
      </c>
      <c r="C54" s="3">
        <v>450</v>
      </c>
      <c r="D54" s="19" t="s">
        <v>58</v>
      </c>
      <c r="E54" s="16">
        <v>203</v>
      </c>
      <c r="F54" s="16">
        <v>228</v>
      </c>
      <c r="G54" s="16">
        <v>703</v>
      </c>
      <c r="H54" s="16">
        <v>581</v>
      </c>
      <c r="I54" s="16">
        <v>528</v>
      </c>
      <c r="J54" s="16">
        <v>726</v>
      </c>
      <c r="K54" s="13">
        <f t="shared" si="0"/>
        <v>2969</v>
      </c>
      <c r="L54" s="13">
        <f t="shared" si="1"/>
        <v>1835</v>
      </c>
    </row>
    <row r="55" spans="2:12" x14ac:dyDescent="0.2">
      <c r="B55" s="18" t="str">
        <f t="shared" si="2"/>
        <v>2023</v>
      </c>
      <c r="C55" s="3">
        <v>461</v>
      </c>
      <c r="D55" s="19" t="s">
        <v>59</v>
      </c>
      <c r="E55" s="16">
        <v>640</v>
      </c>
      <c r="F55" s="16">
        <v>1266</v>
      </c>
      <c r="G55" s="16">
        <v>1876</v>
      </c>
      <c r="H55" s="16">
        <v>2301</v>
      </c>
      <c r="I55" s="16">
        <v>2458</v>
      </c>
      <c r="J55" s="16">
        <v>2622</v>
      </c>
      <c r="K55" s="13">
        <f t="shared" si="0"/>
        <v>11163</v>
      </c>
      <c r="L55" s="13">
        <f t="shared" si="1"/>
        <v>7381</v>
      </c>
    </row>
    <row r="56" spans="2:12" x14ac:dyDescent="0.2">
      <c r="B56" s="18" t="str">
        <f t="shared" si="2"/>
        <v>2023</v>
      </c>
      <c r="C56" s="3">
        <v>479</v>
      </c>
      <c r="D56" s="19" t="s">
        <v>60</v>
      </c>
      <c r="E56" s="16">
        <v>336</v>
      </c>
      <c r="F56" s="16">
        <v>420</v>
      </c>
      <c r="G56" s="16">
        <v>1025</v>
      </c>
      <c r="H56" s="16">
        <v>922</v>
      </c>
      <c r="I56" s="16">
        <v>928</v>
      </c>
      <c r="J56" s="16">
        <v>1304</v>
      </c>
      <c r="K56" s="13">
        <f t="shared" si="0"/>
        <v>4935</v>
      </c>
      <c r="L56" s="13">
        <f t="shared" si="1"/>
        <v>3154</v>
      </c>
    </row>
    <row r="57" spans="2:12" x14ac:dyDescent="0.2">
      <c r="B57" s="18" t="str">
        <f t="shared" si="2"/>
        <v>2023</v>
      </c>
      <c r="C57" s="3">
        <v>480</v>
      </c>
      <c r="D57" s="19" t="s">
        <v>57</v>
      </c>
      <c r="E57" s="16">
        <v>126</v>
      </c>
      <c r="F57" s="16">
        <v>242</v>
      </c>
      <c r="G57" s="16">
        <v>478</v>
      </c>
      <c r="H57" s="16">
        <v>492</v>
      </c>
      <c r="I57" s="16">
        <v>494</v>
      </c>
      <c r="J57" s="16">
        <v>525</v>
      </c>
      <c r="K57" s="13">
        <f t="shared" si="0"/>
        <v>2357</v>
      </c>
      <c r="L57" s="13">
        <f t="shared" si="1"/>
        <v>1511</v>
      </c>
    </row>
    <row r="58" spans="2:12" x14ac:dyDescent="0.2">
      <c r="B58" s="18" t="str">
        <f t="shared" si="2"/>
        <v>2023</v>
      </c>
      <c r="C58" s="3">
        <v>482</v>
      </c>
      <c r="D58" s="19" t="s">
        <v>55</v>
      </c>
      <c r="E58" s="16">
        <v>20</v>
      </c>
      <c r="F58" s="16">
        <v>102</v>
      </c>
      <c r="G58" s="16">
        <v>230</v>
      </c>
      <c r="H58" s="16">
        <v>293</v>
      </c>
      <c r="I58" s="16">
        <v>225</v>
      </c>
      <c r="J58" s="16">
        <v>272</v>
      </c>
      <c r="K58" s="13">
        <f t="shared" si="0"/>
        <v>1142</v>
      </c>
      <c r="L58" s="13">
        <f t="shared" si="1"/>
        <v>790</v>
      </c>
    </row>
    <row r="59" spans="2:12" x14ac:dyDescent="0.2">
      <c r="B59" s="18" t="str">
        <f t="shared" si="2"/>
        <v>2023</v>
      </c>
      <c r="C59" s="3">
        <v>492</v>
      </c>
      <c r="D59" s="19" t="s">
        <v>61</v>
      </c>
      <c r="E59" s="16">
        <v>35</v>
      </c>
      <c r="F59" s="16">
        <v>80</v>
      </c>
      <c r="G59" s="16">
        <v>63</v>
      </c>
      <c r="H59" s="16">
        <v>106</v>
      </c>
      <c r="I59" s="16">
        <v>194</v>
      </c>
      <c r="J59" s="16">
        <v>119</v>
      </c>
      <c r="K59" s="13">
        <f t="shared" si="0"/>
        <v>597</v>
      </c>
      <c r="L59" s="13">
        <f t="shared" si="1"/>
        <v>419</v>
      </c>
    </row>
    <row r="60" spans="2:12" x14ac:dyDescent="0.2">
      <c r="B60" s="18" t="str">
        <f t="shared" si="2"/>
        <v>2023</v>
      </c>
      <c r="C60" s="3">
        <v>510</v>
      </c>
      <c r="D60" s="19" t="s">
        <v>66</v>
      </c>
      <c r="E60" s="16">
        <v>202</v>
      </c>
      <c r="F60" s="16">
        <v>345</v>
      </c>
      <c r="G60" s="16">
        <v>497</v>
      </c>
      <c r="H60" s="16">
        <v>726</v>
      </c>
      <c r="I60" s="16">
        <v>829</v>
      </c>
      <c r="J60" s="16">
        <v>838</v>
      </c>
      <c r="K60" s="13">
        <f t="shared" si="0"/>
        <v>3437</v>
      </c>
      <c r="L60" s="13">
        <f t="shared" si="1"/>
        <v>2393</v>
      </c>
    </row>
    <row r="61" spans="2:12" x14ac:dyDescent="0.2">
      <c r="B61" s="18" t="str">
        <f t="shared" si="2"/>
        <v>2023</v>
      </c>
      <c r="C61" s="3">
        <v>530</v>
      </c>
      <c r="D61" s="19" t="s">
        <v>62</v>
      </c>
      <c r="E61" s="16">
        <v>35</v>
      </c>
      <c r="F61" s="16">
        <v>205</v>
      </c>
      <c r="G61" s="16">
        <v>305</v>
      </c>
      <c r="H61" s="16">
        <v>356</v>
      </c>
      <c r="I61" s="16">
        <v>362</v>
      </c>
      <c r="J61" s="16">
        <v>256</v>
      </c>
      <c r="K61" s="13">
        <f t="shared" si="0"/>
        <v>1519</v>
      </c>
      <c r="L61" s="13">
        <f t="shared" si="1"/>
        <v>974</v>
      </c>
    </row>
    <row r="62" spans="2:12" x14ac:dyDescent="0.2">
      <c r="B62" s="18" t="str">
        <f t="shared" si="2"/>
        <v>2023</v>
      </c>
      <c r="C62" s="3">
        <v>540</v>
      </c>
      <c r="D62" s="19" t="s">
        <v>68</v>
      </c>
      <c r="E62" s="16">
        <v>214</v>
      </c>
      <c r="F62" s="16">
        <v>451</v>
      </c>
      <c r="G62" s="16">
        <v>891</v>
      </c>
      <c r="H62" s="16">
        <v>1187</v>
      </c>
      <c r="I62" s="16">
        <v>1421</v>
      </c>
      <c r="J62" s="16">
        <v>1324</v>
      </c>
      <c r="K62" s="13">
        <f t="shared" si="0"/>
        <v>5488</v>
      </c>
      <c r="L62" s="13">
        <f t="shared" si="1"/>
        <v>3932</v>
      </c>
    </row>
    <row r="63" spans="2:12" x14ac:dyDescent="0.2">
      <c r="B63" s="18" t="str">
        <f t="shared" si="2"/>
        <v>2023</v>
      </c>
      <c r="C63" s="3">
        <v>550</v>
      </c>
      <c r="D63" s="19" t="s">
        <v>69</v>
      </c>
      <c r="E63" s="16">
        <v>126</v>
      </c>
      <c r="F63" s="16">
        <v>249</v>
      </c>
      <c r="G63" s="16">
        <v>410</v>
      </c>
      <c r="H63" s="16">
        <v>536</v>
      </c>
      <c r="I63" s="16">
        <v>558</v>
      </c>
      <c r="J63" s="16">
        <v>592</v>
      </c>
      <c r="K63" s="13">
        <f t="shared" si="0"/>
        <v>2471</v>
      </c>
      <c r="L63" s="13">
        <f t="shared" si="1"/>
        <v>1686</v>
      </c>
    </row>
    <row r="64" spans="2:12" x14ac:dyDescent="0.2">
      <c r="B64" s="18" t="str">
        <f t="shared" si="2"/>
        <v>2023</v>
      </c>
      <c r="C64" s="3">
        <v>561</v>
      </c>
      <c r="D64" s="19" t="s">
        <v>63</v>
      </c>
      <c r="E64" s="16">
        <v>570</v>
      </c>
      <c r="F64" s="16">
        <v>1074</v>
      </c>
      <c r="G64" s="16">
        <v>1526</v>
      </c>
      <c r="H64" s="16">
        <v>1723</v>
      </c>
      <c r="I64" s="16">
        <v>2115</v>
      </c>
      <c r="J64" s="16">
        <v>2092</v>
      </c>
      <c r="K64" s="13">
        <f t="shared" si="0"/>
        <v>9100</v>
      </c>
      <c r="L64" s="13">
        <f t="shared" si="1"/>
        <v>5930</v>
      </c>
    </row>
    <row r="65" spans="2:12" x14ac:dyDescent="0.2">
      <c r="B65" s="18" t="str">
        <f t="shared" si="2"/>
        <v>2023</v>
      </c>
      <c r="C65" s="3">
        <v>563</v>
      </c>
      <c r="D65" s="19" t="s">
        <v>64</v>
      </c>
      <c r="E65" s="16">
        <v>5</v>
      </c>
      <c r="F65" s="16">
        <v>56</v>
      </c>
      <c r="G65" s="16">
        <v>48</v>
      </c>
      <c r="H65" s="16">
        <v>67</v>
      </c>
      <c r="I65" s="16">
        <v>42</v>
      </c>
      <c r="J65" s="16">
        <v>51</v>
      </c>
      <c r="K65" s="13">
        <f t="shared" si="0"/>
        <v>269</v>
      </c>
      <c r="L65" s="13">
        <f t="shared" si="1"/>
        <v>160</v>
      </c>
    </row>
    <row r="66" spans="2:12" x14ac:dyDescent="0.2">
      <c r="B66" s="18" t="str">
        <f t="shared" si="2"/>
        <v>2023</v>
      </c>
      <c r="C66" s="3">
        <v>573</v>
      </c>
      <c r="D66" s="19" t="s">
        <v>70</v>
      </c>
      <c r="E66" s="16">
        <v>143</v>
      </c>
      <c r="F66" s="16">
        <v>226</v>
      </c>
      <c r="G66" s="16">
        <v>361</v>
      </c>
      <c r="H66" s="16">
        <v>505</v>
      </c>
      <c r="I66" s="16">
        <v>759</v>
      </c>
      <c r="J66" s="16">
        <v>772</v>
      </c>
      <c r="K66" s="13">
        <f t="shared" si="0"/>
        <v>2766</v>
      </c>
      <c r="L66" s="13">
        <f t="shared" si="1"/>
        <v>2036</v>
      </c>
    </row>
    <row r="67" spans="2:12" x14ac:dyDescent="0.2">
      <c r="B67" s="18" t="str">
        <f t="shared" si="2"/>
        <v>2023</v>
      </c>
      <c r="C67" s="3">
        <v>575</v>
      </c>
      <c r="D67" s="19" t="s">
        <v>71</v>
      </c>
      <c r="E67" s="16">
        <v>102</v>
      </c>
      <c r="F67" s="16">
        <v>262</v>
      </c>
      <c r="G67" s="16">
        <v>323</v>
      </c>
      <c r="H67" s="16">
        <v>430</v>
      </c>
      <c r="I67" s="16">
        <v>507</v>
      </c>
      <c r="J67" s="16">
        <v>637</v>
      </c>
      <c r="K67" s="13">
        <f t="shared" si="0"/>
        <v>2261</v>
      </c>
      <c r="L67" s="13">
        <f t="shared" si="1"/>
        <v>1574</v>
      </c>
    </row>
    <row r="68" spans="2:12" x14ac:dyDescent="0.2">
      <c r="B68" s="18" t="str">
        <f t="shared" si="2"/>
        <v>2023</v>
      </c>
      <c r="C68" s="3">
        <v>580</v>
      </c>
      <c r="D68" s="19" t="s">
        <v>73</v>
      </c>
      <c r="E68" s="16">
        <v>193</v>
      </c>
      <c r="F68" s="16">
        <v>383</v>
      </c>
      <c r="G68" s="16">
        <v>606</v>
      </c>
      <c r="H68" s="16">
        <v>940</v>
      </c>
      <c r="I68" s="16">
        <v>863</v>
      </c>
      <c r="J68" s="16">
        <v>841</v>
      </c>
      <c r="K68" s="13">
        <f t="shared" si="0"/>
        <v>3826</v>
      </c>
      <c r="L68" s="13">
        <f t="shared" si="1"/>
        <v>2644</v>
      </c>
    </row>
    <row r="69" spans="2:12" x14ac:dyDescent="0.2">
      <c r="B69" s="18" t="str">
        <f t="shared" si="2"/>
        <v>2023</v>
      </c>
      <c r="C69" s="3">
        <v>607</v>
      </c>
      <c r="D69" s="19" t="s">
        <v>65</v>
      </c>
      <c r="E69" s="16">
        <v>164</v>
      </c>
      <c r="F69" s="16">
        <v>441</v>
      </c>
      <c r="G69" s="16">
        <v>821</v>
      </c>
      <c r="H69" s="16">
        <v>836</v>
      </c>
      <c r="I69" s="16">
        <v>943</v>
      </c>
      <c r="J69" s="16">
        <v>1082</v>
      </c>
      <c r="K69" s="13">
        <f t="shared" ref="K69:K101" si="3">SUM(E69:J69)</f>
        <v>4287</v>
      </c>
      <c r="L69" s="13">
        <f t="shared" ref="L69:L101" si="4">SUM(H69:J69)</f>
        <v>2861</v>
      </c>
    </row>
    <row r="70" spans="2:12" x14ac:dyDescent="0.2">
      <c r="B70" s="18" t="str">
        <f t="shared" ref="B70:B101" si="5">B69</f>
        <v>2023</v>
      </c>
      <c r="C70" s="3">
        <v>615</v>
      </c>
      <c r="D70" s="19" t="s">
        <v>76</v>
      </c>
      <c r="E70" s="16">
        <v>397</v>
      </c>
      <c r="F70" s="16">
        <v>846</v>
      </c>
      <c r="G70" s="16">
        <v>1398</v>
      </c>
      <c r="H70" s="16">
        <v>1350</v>
      </c>
      <c r="I70" s="16">
        <v>1420</v>
      </c>
      <c r="J70" s="16">
        <v>1598</v>
      </c>
      <c r="K70" s="13">
        <f t="shared" si="3"/>
        <v>7009</v>
      </c>
      <c r="L70" s="13">
        <f t="shared" si="4"/>
        <v>4368</v>
      </c>
    </row>
    <row r="71" spans="2:12" x14ac:dyDescent="0.2">
      <c r="B71" s="18" t="str">
        <f t="shared" si="5"/>
        <v>2023</v>
      </c>
      <c r="C71" s="3">
        <v>621</v>
      </c>
      <c r="D71" s="19" t="s">
        <v>67</v>
      </c>
      <c r="E71" s="16">
        <v>392</v>
      </c>
      <c r="F71" s="16">
        <v>688</v>
      </c>
      <c r="G71" s="16">
        <v>1048</v>
      </c>
      <c r="H71" s="16">
        <v>1288</v>
      </c>
      <c r="I71" s="16">
        <v>1273</v>
      </c>
      <c r="J71" s="16">
        <v>1344</v>
      </c>
      <c r="K71" s="13">
        <f t="shared" si="3"/>
        <v>6033</v>
      </c>
      <c r="L71" s="13">
        <f t="shared" si="4"/>
        <v>3905</v>
      </c>
    </row>
    <row r="72" spans="2:12" x14ac:dyDescent="0.2">
      <c r="B72" s="18" t="str">
        <f t="shared" si="5"/>
        <v>2023</v>
      </c>
      <c r="C72" s="3">
        <v>630</v>
      </c>
      <c r="D72" s="19" t="s">
        <v>72</v>
      </c>
      <c r="E72" s="16">
        <v>363</v>
      </c>
      <c r="F72" s="16">
        <v>686</v>
      </c>
      <c r="G72" s="16">
        <v>965</v>
      </c>
      <c r="H72" s="16">
        <v>1263</v>
      </c>
      <c r="I72" s="16">
        <v>1121</v>
      </c>
      <c r="J72" s="16">
        <v>1265</v>
      </c>
      <c r="K72" s="13">
        <f t="shared" si="3"/>
        <v>5663</v>
      </c>
      <c r="L72" s="13">
        <f t="shared" si="4"/>
        <v>3649</v>
      </c>
    </row>
    <row r="73" spans="2:12" x14ac:dyDescent="0.2">
      <c r="B73" s="18" t="str">
        <f t="shared" si="5"/>
        <v>2023</v>
      </c>
      <c r="C73" s="3">
        <v>657</v>
      </c>
      <c r="D73" s="19" t="s">
        <v>85</v>
      </c>
      <c r="E73" s="16">
        <v>401</v>
      </c>
      <c r="F73" s="16">
        <v>638</v>
      </c>
      <c r="G73" s="16">
        <v>968</v>
      </c>
      <c r="H73" s="16">
        <v>1110</v>
      </c>
      <c r="I73" s="16">
        <v>1136</v>
      </c>
      <c r="J73" s="16">
        <v>1226</v>
      </c>
      <c r="K73" s="13">
        <f t="shared" si="3"/>
        <v>5479</v>
      </c>
      <c r="L73" s="13">
        <f t="shared" si="4"/>
        <v>3472</v>
      </c>
    </row>
    <row r="74" spans="2:12" x14ac:dyDescent="0.2">
      <c r="B74" s="18" t="str">
        <f t="shared" si="5"/>
        <v>2023</v>
      </c>
      <c r="C74" s="3">
        <v>661</v>
      </c>
      <c r="D74" s="19" t="s">
        <v>86</v>
      </c>
      <c r="E74" s="16">
        <v>139</v>
      </c>
      <c r="F74" s="16">
        <v>294</v>
      </c>
      <c r="G74" s="16">
        <v>442</v>
      </c>
      <c r="H74" s="16">
        <v>622</v>
      </c>
      <c r="I74" s="16">
        <v>618</v>
      </c>
      <c r="J74" s="16">
        <v>590</v>
      </c>
      <c r="K74" s="13">
        <f t="shared" si="3"/>
        <v>2705</v>
      </c>
      <c r="L74" s="13">
        <f t="shared" si="4"/>
        <v>1830</v>
      </c>
    </row>
    <row r="75" spans="2:12" x14ac:dyDescent="0.2">
      <c r="B75" s="18" t="str">
        <f t="shared" si="5"/>
        <v>2023</v>
      </c>
      <c r="C75" s="3">
        <v>665</v>
      </c>
      <c r="D75" s="19" t="s">
        <v>88</v>
      </c>
      <c r="E75" s="16">
        <v>132</v>
      </c>
      <c r="F75" s="16">
        <v>191</v>
      </c>
      <c r="G75" s="16">
        <v>219</v>
      </c>
      <c r="H75" s="16">
        <v>336</v>
      </c>
      <c r="I75" s="16">
        <v>333</v>
      </c>
      <c r="J75" s="16">
        <v>253</v>
      </c>
      <c r="K75" s="13">
        <f t="shared" si="3"/>
        <v>1464</v>
      </c>
      <c r="L75" s="13">
        <f t="shared" si="4"/>
        <v>922</v>
      </c>
    </row>
    <row r="76" spans="2:12" x14ac:dyDescent="0.2">
      <c r="B76" s="18" t="str">
        <f t="shared" si="5"/>
        <v>2023</v>
      </c>
      <c r="C76" s="3">
        <v>671</v>
      </c>
      <c r="D76" s="19" t="s">
        <v>91</v>
      </c>
      <c r="E76" s="16">
        <v>56</v>
      </c>
      <c r="F76" s="16">
        <v>208</v>
      </c>
      <c r="G76" s="16">
        <v>337</v>
      </c>
      <c r="H76" s="16">
        <v>373</v>
      </c>
      <c r="I76" s="16">
        <v>326</v>
      </c>
      <c r="J76" s="16">
        <v>324</v>
      </c>
      <c r="K76" s="13">
        <f t="shared" si="3"/>
        <v>1624</v>
      </c>
      <c r="L76" s="13">
        <f t="shared" si="4"/>
        <v>1023</v>
      </c>
    </row>
    <row r="77" spans="2:12" x14ac:dyDescent="0.2">
      <c r="B77" s="18" t="str">
        <f t="shared" si="5"/>
        <v>2023</v>
      </c>
      <c r="C77" s="3">
        <v>706</v>
      </c>
      <c r="D77" s="19" t="s">
        <v>83</v>
      </c>
      <c r="E77" s="16">
        <v>112</v>
      </c>
      <c r="F77" s="16">
        <v>279</v>
      </c>
      <c r="G77" s="16">
        <v>711</v>
      </c>
      <c r="H77" s="16">
        <v>822</v>
      </c>
      <c r="I77" s="16">
        <v>839</v>
      </c>
      <c r="J77" s="16">
        <v>903</v>
      </c>
      <c r="K77" s="13">
        <f t="shared" si="3"/>
        <v>3666</v>
      </c>
      <c r="L77" s="13">
        <f t="shared" si="4"/>
        <v>2564</v>
      </c>
    </row>
    <row r="78" spans="2:12" x14ac:dyDescent="0.2">
      <c r="B78" s="18" t="str">
        <f t="shared" si="5"/>
        <v>2023</v>
      </c>
      <c r="C78" s="3">
        <v>707</v>
      </c>
      <c r="D78" s="19" t="s">
        <v>77</v>
      </c>
      <c r="E78" s="16">
        <v>107</v>
      </c>
      <c r="F78" s="16">
        <v>306</v>
      </c>
      <c r="G78" s="16">
        <v>488</v>
      </c>
      <c r="H78" s="16">
        <v>551</v>
      </c>
      <c r="I78" s="16">
        <v>544</v>
      </c>
      <c r="J78" s="16">
        <v>667</v>
      </c>
      <c r="K78" s="13">
        <f t="shared" si="3"/>
        <v>2663</v>
      </c>
      <c r="L78" s="13">
        <f t="shared" si="4"/>
        <v>1762</v>
      </c>
    </row>
    <row r="79" spans="2:12" x14ac:dyDescent="0.2">
      <c r="B79" s="18" t="str">
        <f t="shared" si="5"/>
        <v>2023</v>
      </c>
      <c r="C79" s="3">
        <v>710</v>
      </c>
      <c r="D79" s="19" t="s">
        <v>74</v>
      </c>
      <c r="E79" s="16">
        <v>68</v>
      </c>
      <c r="F79" s="16">
        <v>235</v>
      </c>
      <c r="G79" s="16">
        <v>457</v>
      </c>
      <c r="H79" s="16">
        <v>466</v>
      </c>
      <c r="I79" s="16">
        <v>483</v>
      </c>
      <c r="J79" s="16">
        <v>383</v>
      </c>
      <c r="K79" s="13">
        <f t="shared" si="3"/>
        <v>2092</v>
      </c>
      <c r="L79" s="13">
        <f t="shared" si="4"/>
        <v>1332</v>
      </c>
    </row>
    <row r="80" spans="2:12" x14ac:dyDescent="0.2">
      <c r="B80" s="18" t="str">
        <f t="shared" si="5"/>
        <v>2023</v>
      </c>
      <c r="C80" s="3">
        <v>727</v>
      </c>
      <c r="D80" s="19" t="s">
        <v>78</v>
      </c>
      <c r="E80" s="16">
        <v>33</v>
      </c>
      <c r="F80" s="16">
        <v>140</v>
      </c>
      <c r="G80" s="16">
        <v>279</v>
      </c>
      <c r="H80" s="16">
        <v>435</v>
      </c>
      <c r="I80" s="16">
        <v>319</v>
      </c>
      <c r="J80" s="16">
        <v>471</v>
      </c>
      <c r="K80" s="13">
        <f t="shared" si="3"/>
        <v>1677</v>
      </c>
      <c r="L80" s="13">
        <f t="shared" si="4"/>
        <v>1225</v>
      </c>
    </row>
    <row r="81" spans="2:12" x14ac:dyDescent="0.2">
      <c r="B81" s="18" t="str">
        <f t="shared" si="5"/>
        <v>2023</v>
      </c>
      <c r="C81" s="3">
        <v>730</v>
      </c>
      <c r="D81" s="19" t="s">
        <v>79</v>
      </c>
      <c r="E81" s="16">
        <v>271</v>
      </c>
      <c r="F81" s="16">
        <v>670</v>
      </c>
      <c r="G81" s="16">
        <v>1190</v>
      </c>
      <c r="H81" s="16">
        <v>1355</v>
      </c>
      <c r="I81" s="16">
        <v>1417</v>
      </c>
      <c r="J81" s="16">
        <v>1249</v>
      </c>
      <c r="K81" s="13">
        <f t="shared" si="3"/>
        <v>6152</v>
      </c>
      <c r="L81" s="13">
        <f t="shared" si="4"/>
        <v>4021</v>
      </c>
    </row>
    <row r="82" spans="2:12" x14ac:dyDescent="0.2">
      <c r="B82" s="18" t="str">
        <f t="shared" si="5"/>
        <v>2023</v>
      </c>
      <c r="C82" s="3">
        <v>740</v>
      </c>
      <c r="D82" s="19" t="s">
        <v>81</v>
      </c>
      <c r="E82" s="16">
        <v>248</v>
      </c>
      <c r="F82" s="16">
        <v>592</v>
      </c>
      <c r="G82" s="16">
        <v>830</v>
      </c>
      <c r="H82" s="16">
        <v>1090</v>
      </c>
      <c r="I82" s="16">
        <v>1361</v>
      </c>
      <c r="J82" s="16">
        <v>1253</v>
      </c>
      <c r="K82" s="13">
        <f t="shared" si="3"/>
        <v>5374</v>
      </c>
      <c r="L82" s="13">
        <f t="shared" si="4"/>
        <v>3704</v>
      </c>
    </row>
    <row r="83" spans="2:12" x14ac:dyDescent="0.2">
      <c r="B83" s="18" t="str">
        <f t="shared" si="5"/>
        <v>2023</v>
      </c>
      <c r="C83" s="3">
        <v>741</v>
      </c>
      <c r="D83" s="19" t="s">
        <v>80</v>
      </c>
      <c r="E83" s="16">
        <v>7</v>
      </c>
      <c r="F83" s="16">
        <v>25</v>
      </c>
      <c r="G83" s="16">
        <v>58</v>
      </c>
      <c r="H83" s="16">
        <v>58</v>
      </c>
      <c r="I83" s="16">
        <v>114</v>
      </c>
      <c r="J83" s="16">
        <v>194</v>
      </c>
      <c r="K83" s="13">
        <f t="shared" si="3"/>
        <v>456</v>
      </c>
      <c r="L83" s="13">
        <f t="shared" si="4"/>
        <v>366</v>
      </c>
    </row>
    <row r="84" spans="2:12" x14ac:dyDescent="0.2">
      <c r="B84" s="18" t="str">
        <f t="shared" si="5"/>
        <v>2023</v>
      </c>
      <c r="C84" s="3">
        <v>746</v>
      </c>
      <c r="D84" s="19" t="s">
        <v>82</v>
      </c>
      <c r="E84" s="16">
        <v>175</v>
      </c>
      <c r="F84" s="16">
        <v>617</v>
      </c>
      <c r="G84" s="16">
        <v>713</v>
      </c>
      <c r="H84" s="16">
        <v>864</v>
      </c>
      <c r="I84" s="16">
        <v>993</v>
      </c>
      <c r="J84" s="16">
        <v>827</v>
      </c>
      <c r="K84" s="13">
        <f t="shared" si="3"/>
        <v>4189</v>
      </c>
      <c r="L84" s="13">
        <f t="shared" si="4"/>
        <v>2684</v>
      </c>
    </row>
    <row r="85" spans="2:12" x14ac:dyDescent="0.2">
      <c r="B85" s="18" t="str">
        <f t="shared" si="5"/>
        <v>2023</v>
      </c>
      <c r="C85" s="3">
        <v>751</v>
      </c>
      <c r="D85" s="19" t="s">
        <v>84</v>
      </c>
      <c r="E85" s="16">
        <v>895</v>
      </c>
      <c r="F85" s="16">
        <v>2106</v>
      </c>
      <c r="G85" s="16">
        <v>3228</v>
      </c>
      <c r="H85" s="16">
        <v>2956</v>
      </c>
      <c r="I85" s="16">
        <v>3526</v>
      </c>
      <c r="J85" s="16">
        <v>4056</v>
      </c>
      <c r="K85" s="13">
        <f t="shared" si="3"/>
        <v>16767</v>
      </c>
      <c r="L85" s="13">
        <f t="shared" si="4"/>
        <v>10538</v>
      </c>
    </row>
    <row r="86" spans="2:12" x14ac:dyDescent="0.2">
      <c r="B86" s="18" t="str">
        <f t="shared" si="5"/>
        <v>2023</v>
      </c>
      <c r="C86" s="3">
        <v>756</v>
      </c>
      <c r="D86" s="19" t="s">
        <v>87</v>
      </c>
      <c r="E86" s="16">
        <v>120</v>
      </c>
      <c r="F86" s="16">
        <v>297</v>
      </c>
      <c r="G86" s="16">
        <v>456</v>
      </c>
      <c r="H86" s="16">
        <v>590</v>
      </c>
      <c r="I86" s="16">
        <v>469</v>
      </c>
      <c r="J86" s="16">
        <v>716</v>
      </c>
      <c r="K86" s="13">
        <f t="shared" si="3"/>
        <v>2648</v>
      </c>
      <c r="L86" s="13">
        <f t="shared" si="4"/>
        <v>1775</v>
      </c>
    </row>
    <row r="87" spans="2:12" x14ac:dyDescent="0.2">
      <c r="B87" s="18" t="str">
        <f t="shared" si="5"/>
        <v>2023</v>
      </c>
      <c r="C87" s="3">
        <v>760</v>
      </c>
      <c r="D87" s="19" t="s">
        <v>89</v>
      </c>
      <c r="E87" s="16">
        <v>295</v>
      </c>
      <c r="F87" s="16">
        <v>392</v>
      </c>
      <c r="G87" s="16">
        <v>716</v>
      </c>
      <c r="H87" s="16">
        <v>968</v>
      </c>
      <c r="I87" s="16">
        <v>1346</v>
      </c>
      <c r="J87" s="16">
        <v>1081</v>
      </c>
      <c r="K87" s="13">
        <f t="shared" si="3"/>
        <v>4798</v>
      </c>
      <c r="L87" s="13">
        <f t="shared" si="4"/>
        <v>3395</v>
      </c>
    </row>
    <row r="88" spans="2:12" x14ac:dyDescent="0.2">
      <c r="B88" s="18" t="str">
        <f t="shared" si="5"/>
        <v>2023</v>
      </c>
      <c r="C88" s="3">
        <v>766</v>
      </c>
      <c r="D88" s="19" t="s">
        <v>75</v>
      </c>
      <c r="E88" s="16">
        <v>45</v>
      </c>
      <c r="F88" s="16">
        <v>162</v>
      </c>
      <c r="G88" s="16">
        <v>251</v>
      </c>
      <c r="H88" s="16">
        <v>248</v>
      </c>
      <c r="I88" s="16">
        <v>274</v>
      </c>
      <c r="J88" s="16">
        <v>388</v>
      </c>
      <c r="K88" s="13">
        <f t="shared" si="3"/>
        <v>1368</v>
      </c>
      <c r="L88" s="13">
        <f t="shared" si="4"/>
        <v>910</v>
      </c>
    </row>
    <row r="89" spans="2:12" x14ac:dyDescent="0.2">
      <c r="B89" s="18" t="str">
        <f t="shared" si="5"/>
        <v>2023</v>
      </c>
      <c r="C89" s="3">
        <v>773</v>
      </c>
      <c r="D89" s="19" t="s">
        <v>99</v>
      </c>
      <c r="E89" s="16">
        <v>30</v>
      </c>
      <c r="F89" s="16">
        <v>124</v>
      </c>
      <c r="G89" s="16">
        <v>215</v>
      </c>
      <c r="H89" s="16">
        <v>236</v>
      </c>
      <c r="I89" s="16">
        <v>229</v>
      </c>
      <c r="J89" s="16">
        <v>241</v>
      </c>
      <c r="K89" s="13">
        <f t="shared" si="3"/>
        <v>1075</v>
      </c>
      <c r="L89" s="13">
        <f t="shared" si="4"/>
        <v>706</v>
      </c>
    </row>
    <row r="90" spans="2:12" x14ac:dyDescent="0.2">
      <c r="B90" s="18" t="str">
        <f t="shared" si="5"/>
        <v>2023</v>
      </c>
      <c r="C90" s="3">
        <v>779</v>
      </c>
      <c r="D90" s="19" t="s">
        <v>90</v>
      </c>
      <c r="E90" s="16">
        <v>241</v>
      </c>
      <c r="F90" s="16">
        <v>360</v>
      </c>
      <c r="G90" s="16">
        <v>570</v>
      </c>
      <c r="H90" s="16">
        <v>730</v>
      </c>
      <c r="I90" s="16">
        <v>695</v>
      </c>
      <c r="J90" s="16">
        <v>784</v>
      </c>
      <c r="K90" s="13">
        <f t="shared" si="3"/>
        <v>3380</v>
      </c>
      <c r="L90" s="13">
        <f t="shared" si="4"/>
        <v>2209</v>
      </c>
    </row>
    <row r="91" spans="2:12" x14ac:dyDescent="0.2">
      <c r="B91" s="18" t="str">
        <f t="shared" si="5"/>
        <v>2023</v>
      </c>
      <c r="C91" s="3">
        <v>787</v>
      </c>
      <c r="D91" s="19" t="s">
        <v>101</v>
      </c>
      <c r="E91" s="16">
        <v>148</v>
      </c>
      <c r="F91" s="16">
        <v>309</v>
      </c>
      <c r="G91" s="16">
        <v>483</v>
      </c>
      <c r="H91" s="16">
        <v>501</v>
      </c>
      <c r="I91" s="16">
        <v>512</v>
      </c>
      <c r="J91" s="16">
        <v>578</v>
      </c>
      <c r="K91" s="13">
        <f t="shared" si="3"/>
        <v>2531</v>
      </c>
      <c r="L91" s="13">
        <f t="shared" si="4"/>
        <v>1591</v>
      </c>
    </row>
    <row r="92" spans="2:12" x14ac:dyDescent="0.2">
      <c r="B92" s="18" t="str">
        <f t="shared" si="5"/>
        <v>2023</v>
      </c>
      <c r="C92" s="3">
        <v>791</v>
      </c>
      <c r="D92" s="19" t="s">
        <v>92</v>
      </c>
      <c r="E92" s="16">
        <v>385</v>
      </c>
      <c r="F92" s="16">
        <v>591</v>
      </c>
      <c r="G92" s="16">
        <v>915</v>
      </c>
      <c r="H92" s="16">
        <v>1048</v>
      </c>
      <c r="I92" s="16">
        <v>1127</v>
      </c>
      <c r="J92" s="16">
        <v>1215</v>
      </c>
      <c r="K92" s="13">
        <f t="shared" si="3"/>
        <v>5281</v>
      </c>
      <c r="L92" s="13">
        <f t="shared" si="4"/>
        <v>3390</v>
      </c>
    </row>
    <row r="93" spans="2:12" x14ac:dyDescent="0.2">
      <c r="B93" s="18" t="str">
        <f t="shared" si="5"/>
        <v>2023</v>
      </c>
      <c r="C93" s="3">
        <v>810</v>
      </c>
      <c r="D93" s="19" t="s">
        <v>93</v>
      </c>
      <c r="E93" s="16">
        <v>145</v>
      </c>
      <c r="F93" s="16">
        <v>363</v>
      </c>
      <c r="G93" s="16">
        <v>487</v>
      </c>
      <c r="H93" s="16">
        <v>554</v>
      </c>
      <c r="I93" s="16">
        <v>581</v>
      </c>
      <c r="J93" s="16">
        <v>681</v>
      </c>
      <c r="K93" s="13">
        <f t="shared" si="3"/>
        <v>2811</v>
      </c>
      <c r="L93" s="13">
        <f t="shared" si="4"/>
        <v>1816</v>
      </c>
    </row>
    <row r="94" spans="2:12" x14ac:dyDescent="0.2">
      <c r="B94" s="18" t="str">
        <f t="shared" si="5"/>
        <v>2023</v>
      </c>
      <c r="C94" s="3">
        <v>813</v>
      </c>
      <c r="D94" s="19" t="s">
        <v>94</v>
      </c>
      <c r="E94" s="16">
        <v>366</v>
      </c>
      <c r="F94" s="16">
        <v>835</v>
      </c>
      <c r="G94" s="16">
        <v>1238</v>
      </c>
      <c r="H94" s="16">
        <v>1334</v>
      </c>
      <c r="I94" s="16">
        <v>1573</v>
      </c>
      <c r="J94" s="16">
        <v>1755</v>
      </c>
      <c r="K94" s="13">
        <f t="shared" si="3"/>
        <v>7101</v>
      </c>
      <c r="L94" s="13">
        <f t="shared" si="4"/>
        <v>4662</v>
      </c>
    </row>
    <row r="95" spans="2:12" x14ac:dyDescent="0.2">
      <c r="B95" s="18" t="str">
        <f t="shared" si="5"/>
        <v>2023</v>
      </c>
      <c r="C95" s="3">
        <v>820</v>
      </c>
      <c r="D95" s="19" t="s">
        <v>102</v>
      </c>
      <c r="E95" s="16">
        <v>95</v>
      </c>
      <c r="F95" s="16">
        <v>213</v>
      </c>
      <c r="G95" s="16">
        <v>284</v>
      </c>
      <c r="H95" s="16">
        <v>493</v>
      </c>
      <c r="I95" s="16">
        <v>473</v>
      </c>
      <c r="J95" s="16">
        <v>540</v>
      </c>
      <c r="K95" s="13">
        <f t="shared" si="3"/>
        <v>2098</v>
      </c>
      <c r="L95" s="13">
        <f t="shared" si="4"/>
        <v>1506</v>
      </c>
    </row>
    <row r="96" spans="2:12" x14ac:dyDescent="0.2">
      <c r="B96" s="18" t="str">
        <f t="shared" si="5"/>
        <v>2023</v>
      </c>
      <c r="C96" s="3">
        <v>825</v>
      </c>
      <c r="D96" s="19" t="s">
        <v>97</v>
      </c>
      <c r="E96" s="16">
        <v>3</v>
      </c>
      <c r="F96" s="16">
        <v>41</v>
      </c>
      <c r="G96" s="16">
        <v>41</v>
      </c>
      <c r="H96" s="16">
        <v>22</v>
      </c>
      <c r="I96" s="16">
        <v>33</v>
      </c>
      <c r="J96" s="16">
        <v>70</v>
      </c>
      <c r="K96" s="13">
        <f t="shared" si="3"/>
        <v>210</v>
      </c>
      <c r="L96" s="13">
        <f t="shared" si="4"/>
        <v>125</v>
      </c>
    </row>
    <row r="97" spans="1:12" x14ac:dyDescent="0.2">
      <c r="B97" s="18" t="str">
        <f t="shared" si="5"/>
        <v>2023</v>
      </c>
      <c r="C97" s="3">
        <v>840</v>
      </c>
      <c r="D97" s="19" t="s">
        <v>100</v>
      </c>
      <c r="E97" s="16">
        <v>36</v>
      </c>
      <c r="F97" s="16">
        <v>154</v>
      </c>
      <c r="G97" s="16">
        <v>412</v>
      </c>
      <c r="H97" s="16">
        <v>258</v>
      </c>
      <c r="I97" s="16">
        <v>339</v>
      </c>
      <c r="J97" s="16">
        <v>300</v>
      </c>
      <c r="K97" s="13">
        <f t="shared" si="3"/>
        <v>1499</v>
      </c>
      <c r="L97" s="13">
        <f t="shared" si="4"/>
        <v>897</v>
      </c>
    </row>
    <row r="98" spans="1:12" x14ac:dyDescent="0.2">
      <c r="B98" s="18" t="str">
        <f t="shared" si="5"/>
        <v>2023</v>
      </c>
      <c r="C98" s="3">
        <v>846</v>
      </c>
      <c r="D98" s="19" t="s">
        <v>98</v>
      </c>
      <c r="E98" s="16">
        <v>166</v>
      </c>
      <c r="F98" s="16">
        <v>296</v>
      </c>
      <c r="G98" s="16">
        <v>431</v>
      </c>
      <c r="H98" s="16">
        <v>410</v>
      </c>
      <c r="I98" s="16">
        <v>553</v>
      </c>
      <c r="J98" s="16">
        <v>526</v>
      </c>
      <c r="K98" s="13">
        <f t="shared" si="3"/>
        <v>2382</v>
      </c>
      <c r="L98" s="13">
        <f t="shared" si="4"/>
        <v>1489</v>
      </c>
    </row>
    <row r="99" spans="1:12" x14ac:dyDescent="0.2">
      <c r="B99" s="18" t="str">
        <f t="shared" si="5"/>
        <v>2023</v>
      </c>
      <c r="C99" s="3">
        <v>849</v>
      </c>
      <c r="D99" s="19" t="s">
        <v>96</v>
      </c>
      <c r="E99" s="16">
        <v>178</v>
      </c>
      <c r="F99" s="16">
        <v>334</v>
      </c>
      <c r="G99" s="16">
        <v>690</v>
      </c>
      <c r="H99" s="16">
        <v>763</v>
      </c>
      <c r="I99" s="16">
        <v>740</v>
      </c>
      <c r="J99" s="16">
        <v>616</v>
      </c>
      <c r="K99" s="13">
        <f t="shared" si="3"/>
        <v>3321</v>
      </c>
      <c r="L99" s="13">
        <f t="shared" si="4"/>
        <v>2119</v>
      </c>
    </row>
    <row r="100" spans="1:12" x14ac:dyDescent="0.2">
      <c r="B100" s="18" t="str">
        <f t="shared" si="5"/>
        <v>2023</v>
      </c>
      <c r="C100" s="3">
        <v>851</v>
      </c>
      <c r="D100" s="19" t="s">
        <v>103</v>
      </c>
      <c r="E100" s="16">
        <v>448</v>
      </c>
      <c r="F100" s="16">
        <v>1199</v>
      </c>
      <c r="G100" s="16">
        <v>1794</v>
      </c>
      <c r="H100" s="16">
        <v>1780</v>
      </c>
      <c r="I100" s="16">
        <v>1859</v>
      </c>
      <c r="J100" s="16">
        <v>1772</v>
      </c>
      <c r="K100" s="13">
        <f t="shared" si="3"/>
        <v>8852</v>
      </c>
      <c r="L100" s="13">
        <f t="shared" si="4"/>
        <v>5411</v>
      </c>
    </row>
    <row r="101" spans="1:12" x14ac:dyDescent="0.2">
      <c r="B101" s="18" t="str">
        <f t="shared" si="5"/>
        <v>2023</v>
      </c>
      <c r="C101" s="3">
        <v>860</v>
      </c>
      <c r="D101" s="19" t="s">
        <v>95</v>
      </c>
      <c r="E101" s="16">
        <v>447</v>
      </c>
      <c r="F101" s="16">
        <v>588</v>
      </c>
      <c r="G101" s="16">
        <v>703</v>
      </c>
      <c r="H101" s="16">
        <v>933</v>
      </c>
      <c r="I101" s="16">
        <v>1078</v>
      </c>
      <c r="J101" s="16">
        <v>1299</v>
      </c>
      <c r="K101" s="13">
        <f t="shared" si="3"/>
        <v>5048</v>
      </c>
      <c r="L101" s="13">
        <f t="shared" si="4"/>
        <v>3310</v>
      </c>
    </row>
    <row r="103" spans="1:12" x14ac:dyDescent="0.2">
      <c r="E103" s="15" t="s">
        <v>123</v>
      </c>
      <c r="F103" s="15" t="s">
        <v>124</v>
      </c>
      <c r="G103" s="15" t="s">
        <v>125</v>
      </c>
      <c r="H103" s="15" t="s">
        <v>126</v>
      </c>
      <c r="I103" s="15" t="s">
        <v>127</v>
      </c>
      <c r="J103" s="15" t="s">
        <v>128</v>
      </c>
      <c r="K103" s="15" t="s">
        <v>2</v>
      </c>
      <c r="L103" s="15" t="s">
        <v>3</v>
      </c>
    </row>
    <row r="104" spans="1:12" x14ac:dyDescent="0.2">
      <c r="A104" s="15" t="s">
        <v>129</v>
      </c>
      <c r="B104" s="15" t="s">
        <v>132</v>
      </c>
      <c r="C104" s="3">
        <v>101</v>
      </c>
      <c r="D104" s="19" t="s">
        <v>5</v>
      </c>
      <c r="E104" s="16">
        <v>1865</v>
      </c>
      <c r="F104" s="16">
        <v>4635</v>
      </c>
      <c r="G104" s="16">
        <v>5238</v>
      </c>
      <c r="H104" s="16">
        <v>4729</v>
      </c>
      <c r="I104" s="16">
        <v>4614</v>
      </c>
      <c r="J104" s="16">
        <v>4426</v>
      </c>
      <c r="K104" s="13">
        <f>SUM(E104:J104)</f>
        <v>25507</v>
      </c>
      <c r="L104" s="13">
        <f>SUM(H104:J104)</f>
        <v>13769</v>
      </c>
    </row>
    <row r="105" spans="1:12" x14ac:dyDescent="0.2">
      <c r="B105" s="18" t="str">
        <f>B104</f>
        <v>2021</v>
      </c>
      <c r="C105" s="3">
        <v>147</v>
      </c>
      <c r="D105" s="19" t="s">
        <v>6</v>
      </c>
      <c r="E105" s="16">
        <v>436</v>
      </c>
      <c r="F105" s="16">
        <v>966</v>
      </c>
      <c r="G105" s="16">
        <v>1558</v>
      </c>
      <c r="H105" s="16">
        <v>1304</v>
      </c>
      <c r="I105" s="16">
        <v>1977</v>
      </c>
      <c r="J105" s="16">
        <v>2053</v>
      </c>
      <c r="K105" s="13">
        <f t="shared" ref="K105:K168" si="6">SUM(E105:J105)</f>
        <v>8294</v>
      </c>
      <c r="L105" s="13">
        <f t="shared" ref="L105:L168" si="7">SUM(H105:J105)</f>
        <v>5334</v>
      </c>
    </row>
    <row r="106" spans="1:12" x14ac:dyDescent="0.2">
      <c r="B106" s="18" t="str">
        <f t="shared" ref="B106:B169" si="8">B105</f>
        <v>2021</v>
      </c>
      <c r="C106" s="3">
        <v>151</v>
      </c>
      <c r="D106" s="19" t="s">
        <v>10</v>
      </c>
      <c r="E106" s="16">
        <v>230</v>
      </c>
      <c r="F106" s="16">
        <v>479</v>
      </c>
      <c r="G106" s="16">
        <v>948</v>
      </c>
      <c r="H106" s="16">
        <v>1412</v>
      </c>
      <c r="I106" s="16">
        <v>1226</v>
      </c>
      <c r="J106" s="16">
        <v>1057</v>
      </c>
      <c r="K106" s="13">
        <f t="shared" si="6"/>
        <v>5352</v>
      </c>
      <c r="L106" s="13">
        <f t="shared" si="7"/>
        <v>3695</v>
      </c>
    </row>
    <row r="107" spans="1:12" x14ac:dyDescent="0.2">
      <c r="B107" s="18" t="str">
        <f t="shared" si="8"/>
        <v>2021</v>
      </c>
      <c r="C107" s="3">
        <v>153</v>
      </c>
      <c r="D107" s="19" t="s">
        <v>11</v>
      </c>
      <c r="E107" s="16">
        <v>85</v>
      </c>
      <c r="F107" s="16">
        <v>277</v>
      </c>
      <c r="G107" s="16">
        <v>441</v>
      </c>
      <c r="H107" s="16">
        <v>562</v>
      </c>
      <c r="I107" s="16">
        <v>698</v>
      </c>
      <c r="J107" s="16">
        <v>619</v>
      </c>
      <c r="K107" s="13">
        <f t="shared" si="6"/>
        <v>2682</v>
      </c>
      <c r="L107" s="13">
        <f t="shared" si="7"/>
        <v>1879</v>
      </c>
    </row>
    <row r="108" spans="1:12" x14ac:dyDescent="0.2">
      <c r="B108" s="18" t="str">
        <f t="shared" si="8"/>
        <v>2021</v>
      </c>
      <c r="C108" s="3">
        <v>155</v>
      </c>
      <c r="D108" s="19" t="s">
        <v>7</v>
      </c>
      <c r="E108" s="16">
        <v>15</v>
      </c>
      <c r="F108" s="16">
        <v>62</v>
      </c>
      <c r="G108" s="16">
        <v>332</v>
      </c>
      <c r="H108" s="16">
        <v>198</v>
      </c>
      <c r="I108" s="16">
        <v>196</v>
      </c>
      <c r="J108" s="16">
        <v>325</v>
      </c>
      <c r="K108" s="13">
        <f t="shared" si="6"/>
        <v>1128</v>
      </c>
      <c r="L108" s="13">
        <f t="shared" si="7"/>
        <v>719</v>
      </c>
    </row>
    <row r="109" spans="1:12" x14ac:dyDescent="0.2">
      <c r="B109" s="18" t="str">
        <f t="shared" si="8"/>
        <v>2021</v>
      </c>
      <c r="C109" s="3">
        <v>157</v>
      </c>
      <c r="D109" s="19" t="s">
        <v>12</v>
      </c>
      <c r="E109" s="16">
        <v>212</v>
      </c>
      <c r="F109" s="16">
        <v>511</v>
      </c>
      <c r="G109" s="16">
        <v>794</v>
      </c>
      <c r="H109" s="16">
        <v>1380</v>
      </c>
      <c r="I109" s="16">
        <v>962</v>
      </c>
      <c r="J109" s="16">
        <v>1373</v>
      </c>
      <c r="K109" s="13">
        <f t="shared" si="6"/>
        <v>5232</v>
      </c>
      <c r="L109" s="13">
        <f t="shared" si="7"/>
        <v>3715</v>
      </c>
    </row>
    <row r="110" spans="1:12" x14ac:dyDescent="0.2">
      <c r="B110" s="18" t="str">
        <f t="shared" si="8"/>
        <v>2021</v>
      </c>
      <c r="C110" s="3">
        <v>159</v>
      </c>
      <c r="D110" s="19" t="s">
        <v>13</v>
      </c>
      <c r="E110" s="16">
        <v>230</v>
      </c>
      <c r="F110" s="16">
        <v>608</v>
      </c>
      <c r="G110" s="16">
        <v>922</v>
      </c>
      <c r="H110" s="16">
        <v>983</v>
      </c>
      <c r="I110" s="16">
        <v>1027</v>
      </c>
      <c r="J110" s="16">
        <v>1730</v>
      </c>
      <c r="K110" s="13">
        <f t="shared" si="6"/>
        <v>5500</v>
      </c>
      <c r="L110" s="13">
        <f t="shared" si="7"/>
        <v>3740</v>
      </c>
    </row>
    <row r="111" spans="1:12" x14ac:dyDescent="0.2">
      <c r="B111" s="18" t="str">
        <f t="shared" si="8"/>
        <v>2021</v>
      </c>
      <c r="C111" s="3">
        <v>161</v>
      </c>
      <c r="D111" s="19" t="s">
        <v>14</v>
      </c>
      <c r="E111" s="16">
        <v>54</v>
      </c>
      <c r="F111" s="16">
        <v>205</v>
      </c>
      <c r="G111" s="16">
        <v>439</v>
      </c>
      <c r="H111" s="16">
        <v>194</v>
      </c>
      <c r="I111" s="16">
        <v>374</v>
      </c>
      <c r="J111" s="16">
        <v>307</v>
      </c>
      <c r="K111" s="13">
        <f t="shared" si="6"/>
        <v>1573</v>
      </c>
      <c r="L111" s="13">
        <f t="shared" si="7"/>
        <v>875</v>
      </c>
    </row>
    <row r="112" spans="1:12" x14ac:dyDescent="0.2">
      <c r="B112" s="18" t="str">
        <f t="shared" si="8"/>
        <v>2021</v>
      </c>
      <c r="C112" s="3">
        <v>163</v>
      </c>
      <c r="D112" s="19" t="s">
        <v>15</v>
      </c>
      <c r="E112" s="16">
        <v>82</v>
      </c>
      <c r="F112" s="16">
        <v>279</v>
      </c>
      <c r="G112" s="16">
        <v>356</v>
      </c>
      <c r="H112" s="16">
        <v>333</v>
      </c>
      <c r="I112" s="16">
        <v>634</v>
      </c>
      <c r="J112" s="16">
        <v>621</v>
      </c>
      <c r="K112" s="13">
        <f t="shared" si="6"/>
        <v>2305</v>
      </c>
      <c r="L112" s="13">
        <f t="shared" si="7"/>
        <v>1588</v>
      </c>
    </row>
    <row r="113" spans="2:12" x14ac:dyDescent="0.2">
      <c r="B113" s="18" t="str">
        <f t="shared" si="8"/>
        <v>2021</v>
      </c>
      <c r="C113" s="3">
        <v>165</v>
      </c>
      <c r="D113" s="19" t="s">
        <v>9</v>
      </c>
      <c r="E113" s="16">
        <v>230</v>
      </c>
      <c r="F113" s="16">
        <v>516</v>
      </c>
      <c r="G113" s="16">
        <v>734</v>
      </c>
      <c r="H113" s="16">
        <v>757</v>
      </c>
      <c r="I113" s="16">
        <v>637</v>
      </c>
      <c r="J113" s="16">
        <v>553</v>
      </c>
      <c r="K113" s="13">
        <f t="shared" si="6"/>
        <v>3427</v>
      </c>
      <c r="L113" s="13">
        <f t="shared" si="7"/>
        <v>1947</v>
      </c>
    </row>
    <row r="114" spans="2:12" x14ac:dyDescent="0.2">
      <c r="B114" s="18" t="str">
        <f t="shared" si="8"/>
        <v>2021</v>
      </c>
      <c r="C114" s="3">
        <v>167</v>
      </c>
      <c r="D114" s="19" t="s">
        <v>16</v>
      </c>
      <c r="E114" s="16">
        <v>348</v>
      </c>
      <c r="F114" s="16">
        <v>657</v>
      </c>
      <c r="G114" s="16">
        <v>715</v>
      </c>
      <c r="H114" s="16">
        <v>896</v>
      </c>
      <c r="I114" s="16">
        <v>1207</v>
      </c>
      <c r="J114" s="16">
        <v>1204</v>
      </c>
      <c r="K114" s="13">
        <f t="shared" si="6"/>
        <v>5027</v>
      </c>
      <c r="L114" s="13">
        <f t="shared" si="7"/>
        <v>3307</v>
      </c>
    </row>
    <row r="115" spans="2:12" x14ac:dyDescent="0.2">
      <c r="B115" s="18" t="str">
        <f t="shared" si="8"/>
        <v>2021</v>
      </c>
      <c r="C115" s="3">
        <v>169</v>
      </c>
      <c r="D115" s="19" t="s">
        <v>17</v>
      </c>
      <c r="E115" s="16">
        <v>264</v>
      </c>
      <c r="F115" s="16">
        <v>487</v>
      </c>
      <c r="G115" s="16">
        <v>889</v>
      </c>
      <c r="H115" s="16">
        <v>881</v>
      </c>
      <c r="I115" s="16">
        <v>800</v>
      </c>
      <c r="J115" s="16">
        <v>788</v>
      </c>
      <c r="K115" s="13">
        <f t="shared" si="6"/>
        <v>4109</v>
      </c>
      <c r="L115" s="13">
        <f t="shared" si="7"/>
        <v>2469</v>
      </c>
    </row>
    <row r="116" spans="2:12" x14ac:dyDescent="0.2">
      <c r="B116" s="18" t="str">
        <f t="shared" si="8"/>
        <v>2021</v>
      </c>
      <c r="C116" s="3">
        <v>173</v>
      </c>
      <c r="D116" s="19" t="s">
        <v>19</v>
      </c>
      <c r="E116" s="16">
        <v>222</v>
      </c>
      <c r="F116" s="16">
        <v>334</v>
      </c>
      <c r="G116" s="16">
        <v>613</v>
      </c>
      <c r="H116" s="16">
        <v>619</v>
      </c>
      <c r="I116" s="16">
        <v>833</v>
      </c>
      <c r="J116" s="16">
        <v>1384</v>
      </c>
      <c r="K116" s="13">
        <f t="shared" si="6"/>
        <v>4005</v>
      </c>
      <c r="L116" s="13">
        <f t="shared" si="7"/>
        <v>2836</v>
      </c>
    </row>
    <row r="117" spans="2:12" x14ac:dyDescent="0.2">
      <c r="B117" s="18" t="str">
        <f t="shared" si="8"/>
        <v>2021</v>
      </c>
      <c r="C117" s="3">
        <v>175</v>
      </c>
      <c r="D117" s="19" t="s">
        <v>20</v>
      </c>
      <c r="E117" s="16">
        <v>231</v>
      </c>
      <c r="F117" s="16">
        <v>579</v>
      </c>
      <c r="G117" s="16">
        <v>729</v>
      </c>
      <c r="H117" s="16">
        <v>765</v>
      </c>
      <c r="I117" s="16">
        <v>772</v>
      </c>
      <c r="J117" s="16">
        <v>1213</v>
      </c>
      <c r="K117" s="13">
        <f t="shared" si="6"/>
        <v>4289</v>
      </c>
      <c r="L117" s="13">
        <f t="shared" si="7"/>
        <v>2750</v>
      </c>
    </row>
    <row r="118" spans="2:12" x14ac:dyDescent="0.2">
      <c r="B118" s="18" t="str">
        <f t="shared" si="8"/>
        <v>2021</v>
      </c>
      <c r="C118" s="3">
        <v>183</v>
      </c>
      <c r="D118" s="19" t="s">
        <v>18</v>
      </c>
      <c r="E118" s="16">
        <v>246</v>
      </c>
      <c r="F118" s="16">
        <v>314</v>
      </c>
      <c r="G118" s="16">
        <v>461</v>
      </c>
      <c r="H118" s="16">
        <v>364</v>
      </c>
      <c r="I118" s="16">
        <v>173</v>
      </c>
      <c r="J118" s="16">
        <v>170</v>
      </c>
      <c r="K118" s="13">
        <f t="shared" si="6"/>
        <v>1728</v>
      </c>
      <c r="L118" s="13">
        <f t="shared" si="7"/>
        <v>707</v>
      </c>
    </row>
    <row r="119" spans="2:12" x14ac:dyDescent="0.2">
      <c r="B119" s="18" t="str">
        <f t="shared" si="8"/>
        <v>2021</v>
      </c>
      <c r="C119" s="3">
        <v>185</v>
      </c>
      <c r="D119" s="19" t="s">
        <v>8</v>
      </c>
      <c r="E119" s="16">
        <v>100</v>
      </c>
      <c r="F119" s="16">
        <v>285</v>
      </c>
      <c r="G119" s="16">
        <v>578</v>
      </c>
      <c r="H119" s="16">
        <v>404</v>
      </c>
      <c r="I119" s="16">
        <v>559</v>
      </c>
      <c r="J119" s="16">
        <v>642</v>
      </c>
      <c r="K119" s="13">
        <f t="shared" si="6"/>
        <v>2568</v>
      </c>
      <c r="L119" s="13">
        <f t="shared" si="7"/>
        <v>1605</v>
      </c>
    </row>
    <row r="120" spans="2:12" x14ac:dyDescent="0.2">
      <c r="B120" s="18" t="str">
        <f t="shared" si="8"/>
        <v>2021</v>
      </c>
      <c r="C120" s="3">
        <v>187</v>
      </c>
      <c r="D120" s="19" t="s">
        <v>21</v>
      </c>
      <c r="E120" s="16">
        <v>73</v>
      </c>
      <c r="F120" s="16">
        <v>125</v>
      </c>
      <c r="G120" s="16">
        <v>259</v>
      </c>
      <c r="H120" s="16">
        <v>271</v>
      </c>
      <c r="I120" s="16">
        <v>319</v>
      </c>
      <c r="J120" s="16">
        <v>237</v>
      </c>
      <c r="K120" s="13">
        <f t="shared" si="6"/>
        <v>1284</v>
      </c>
      <c r="L120" s="13">
        <f t="shared" si="7"/>
        <v>827</v>
      </c>
    </row>
    <row r="121" spans="2:12" x14ac:dyDescent="0.2">
      <c r="B121" s="18" t="str">
        <f t="shared" si="8"/>
        <v>2021</v>
      </c>
      <c r="C121" s="3">
        <v>190</v>
      </c>
      <c r="D121" s="19" t="s">
        <v>26</v>
      </c>
      <c r="E121" s="16">
        <v>143</v>
      </c>
      <c r="F121" s="16">
        <v>365</v>
      </c>
      <c r="G121" s="16">
        <v>559</v>
      </c>
      <c r="H121" s="16">
        <v>668</v>
      </c>
      <c r="I121" s="16">
        <v>660</v>
      </c>
      <c r="J121" s="16">
        <v>773</v>
      </c>
      <c r="K121" s="13">
        <f t="shared" si="6"/>
        <v>3168</v>
      </c>
      <c r="L121" s="13">
        <f t="shared" si="7"/>
        <v>2101</v>
      </c>
    </row>
    <row r="122" spans="2:12" x14ac:dyDescent="0.2">
      <c r="B122" s="18" t="str">
        <f t="shared" si="8"/>
        <v>2021</v>
      </c>
      <c r="C122" s="3">
        <v>201</v>
      </c>
      <c r="D122" s="19" t="s">
        <v>22</v>
      </c>
      <c r="E122" s="16">
        <v>46</v>
      </c>
      <c r="F122" s="16">
        <v>184</v>
      </c>
      <c r="G122" s="16">
        <v>353</v>
      </c>
      <c r="H122" s="16">
        <v>462</v>
      </c>
      <c r="I122" s="16">
        <v>315</v>
      </c>
      <c r="J122" s="16">
        <v>342</v>
      </c>
      <c r="K122" s="13">
        <f t="shared" si="6"/>
        <v>1702</v>
      </c>
      <c r="L122" s="13">
        <f t="shared" si="7"/>
        <v>1119</v>
      </c>
    </row>
    <row r="123" spans="2:12" x14ac:dyDescent="0.2">
      <c r="B123" s="18" t="str">
        <f t="shared" si="8"/>
        <v>2021</v>
      </c>
      <c r="C123" s="3">
        <v>210</v>
      </c>
      <c r="D123" s="19" t="s">
        <v>24</v>
      </c>
      <c r="E123" s="16">
        <v>105</v>
      </c>
      <c r="F123" s="16">
        <v>304</v>
      </c>
      <c r="G123" s="16">
        <v>498</v>
      </c>
      <c r="H123" s="16">
        <v>605</v>
      </c>
      <c r="I123" s="16">
        <v>569</v>
      </c>
      <c r="J123" s="16">
        <v>591</v>
      </c>
      <c r="K123" s="13">
        <f t="shared" si="6"/>
        <v>2672</v>
      </c>
      <c r="L123" s="13">
        <f t="shared" si="7"/>
        <v>1765</v>
      </c>
    </row>
    <row r="124" spans="2:12" x14ac:dyDescent="0.2">
      <c r="B124" s="18" t="str">
        <f t="shared" si="8"/>
        <v>2021</v>
      </c>
      <c r="C124" s="3">
        <v>217</v>
      </c>
      <c r="D124" s="19" t="s">
        <v>29</v>
      </c>
      <c r="E124" s="16">
        <v>178</v>
      </c>
      <c r="F124" s="16">
        <v>654</v>
      </c>
      <c r="G124" s="16">
        <v>1024</v>
      </c>
      <c r="H124" s="16">
        <v>1285</v>
      </c>
      <c r="I124" s="16">
        <v>1412</v>
      </c>
      <c r="J124" s="16">
        <v>1240</v>
      </c>
      <c r="K124" s="13">
        <f t="shared" si="6"/>
        <v>5793</v>
      </c>
      <c r="L124" s="13">
        <f t="shared" si="7"/>
        <v>3937</v>
      </c>
    </row>
    <row r="125" spans="2:12" x14ac:dyDescent="0.2">
      <c r="B125" s="18" t="str">
        <f t="shared" si="8"/>
        <v>2021</v>
      </c>
      <c r="C125" s="3">
        <v>219</v>
      </c>
      <c r="D125" s="19" t="s">
        <v>30</v>
      </c>
      <c r="E125" s="16">
        <v>165</v>
      </c>
      <c r="F125" s="16">
        <v>339</v>
      </c>
      <c r="G125" s="16">
        <v>523</v>
      </c>
      <c r="H125" s="16">
        <v>476</v>
      </c>
      <c r="I125" s="16">
        <v>566</v>
      </c>
      <c r="J125" s="16">
        <v>509</v>
      </c>
      <c r="K125" s="13">
        <f t="shared" si="6"/>
        <v>2578</v>
      </c>
      <c r="L125" s="13">
        <f t="shared" si="7"/>
        <v>1551</v>
      </c>
    </row>
    <row r="126" spans="2:12" x14ac:dyDescent="0.2">
      <c r="B126" s="18" t="str">
        <f t="shared" si="8"/>
        <v>2021</v>
      </c>
      <c r="C126" s="3">
        <v>223</v>
      </c>
      <c r="D126" s="19" t="s">
        <v>31</v>
      </c>
      <c r="E126" s="16">
        <v>84</v>
      </c>
      <c r="F126" s="16">
        <v>244</v>
      </c>
      <c r="G126" s="16">
        <v>450</v>
      </c>
      <c r="H126" s="16">
        <v>470</v>
      </c>
      <c r="I126" s="16">
        <v>727</v>
      </c>
      <c r="J126" s="16">
        <v>815</v>
      </c>
      <c r="K126" s="13">
        <f t="shared" si="6"/>
        <v>2790</v>
      </c>
      <c r="L126" s="13">
        <f t="shared" si="7"/>
        <v>2012</v>
      </c>
    </row>
    <row r="127" spans="2:12" x14ac:dyDescent="0.2">
      <c r="B127" s="18" t="str">
        <f t="shared" si="8"/>
        <v>2021</v>
      </c>
      <c r="C127" s="3">
        <v>230</v>
      </c>
      <c r="D127" s="19" t="s">
        <v>32</v>
      </c>
      <c r="E127" s="16">
        <v>70</v>
      </c>
      <c r="F127" s="16">
        <v>355</v>
      </c>
      <c r="G127" s="16">
        <v>878</v>
      </c>
      <c r="H127" s="16">
        <v>891</v>
      </c>
      <c r="I127" s="16">
        <v>1175</v>
      </c>
      <c r="J127" s="16">
        <v>1899</v>
      </c>
      <c r="K127" s="13">
        <f t="shared" si="6"/>
        <v>5268</v>
      </c>
      <c r="L127" s="13">
        <f t="shared" si="7"/>
        <v>3965</v>
      </c>
    </row>
    <row r="128" spans="2:12" x14ac:dyDescent="0.2">
      <c r="B128" s="18" t="str">
        <f t="shared" si="8"/>
        <v>2021</v>
      </c>
      <c r="C128" s="3">
        <v>240</v>
      </c>
      <c r="D128" s="19" t="s">
        <v>23</v>
      </c>
      <c r="E128" s="16">
        <v>68</v>
      </c>
      <c r="F128" s="16">
        <v>312</v>
      </c>
      <c r="G128" s="16">
        <v>677</v>
      </c>
      <c r="H128" s="16">
        <v>662</v>
      </c>
      <c r="I128" s="16">
        <v>314</v>
      </c>
      <c r="J128" s="16">
        <v>283</v>
      </c>
      <c r="K128" s="13">
        <f t="shared" si="6"/>
        <v>2316</v>
      </c>
      <c r="L128" s="13">
        <f t="shared" si="7"/>
        <v>1259</v>
      </c>
    </row>
    <row r="129" spans="2:12" x14ac:dyDescent="0.2">
      <c r="B129" s="18" t="str">
        <f t="shared" si="8"/>
        <v>2021</v>
      </c>
      <c r="C129" s="3">
        <v>250</v>
      </c>
      <c r="D129" s="19" t="s">
        <v>25</v>
      </c>
      <c r="E129" s="16">
        <v>180</v>
      </c>
      <c r="F129" s="16">
        <v>367</v>
      </c>
      <c r="G129" s="16">
        <v>659</v>
      </c>
      <c r="H129" s="16">
        <v>797</v>
      </c>
      <c r="I129" s="16">
        <v>767</v>
      </c>
      <c r="J129" s="16">
        <v>588</v>
      </c>
      <c r="K129" s="13">
        <f t="shared" si="6"/>
        <v>3358</v>
      </c>
      <c r="L129" s="13">
        <f t="shared" si="7"/>
        <v>2152</v>
      </c>
    </row>
    <row r="130" spans="2:12" x14ac:dyDescent="0.2">
      <c r="B130" s="18" t="str">
        <f t="shared" si="8"/>
        <v>2021</v>
      </c>
      <c r="C130" s="3">
        <v>253</v>
      </c>
      <c r="D130" s="19" t="s">
        <v>35</v>
      </c>
      <c r="E130" s="16">
        <v>152</v>
      </c>
      <c r="F130" s="16">
        <v>452</v>
      </c>
      <c r="G130" s="16">
        <v>991</v>
      </c>
      <c r="H130" s="16">
        <v>846</v>
      </c>
      <c r="I130" s="16">
        <v>752</v>
      </c>
      <c r="J130" s="16">
        <v>532</v>
      </c>
      <c r="K130" s="13">
        <f t="shared" si="6"/>
        <v>3725</v>
      </c>
      <c r="L130" s="13">
        <f t="shared" si="7"/>
        <v>2130</v>
      </c>
    </row>
    <row r="131" spans="2:12" x14ac:dyDescent="0.2">
      <c r="B131" s="18" t="str">
        <f t="shared" si="8"/>
        <v>2021</v>
      </c>
      <c r="C131" s="3">
        <v>259</v>
      </c>
      <c r="D131" s="19" t="s">
        <v>36</v>
      </c>
      <c r="E131" s="16">
        <v>240</v>
      </c>
      <c r="F131" s="16">
        <v>431</v>
      </c>
      <c r="G131" s="16">
        <v>820</v>
      </c>
      <c r="H131" s="16">
        <v>1149</v>
      </c>
      <c r="I131" s="16">
        <v>974</v>
      </c>
      <c r="J131" s="16">
        <v>1034</v>
      </c>
      <c r="K131" s="13">
        <f t="shared" si="6"/>
        <v>4648</v>
      </c>
      <c r="L131" s="13">
        <f t="shared" si="7"/>
        <v>3157</v>
      </c>
    </row>
    <row r="132" spans="2:12" x14ac:dyDescent="0.2">
      <c r="B132" s="18" t="str">
        <f t="shared" si="8"/>
        <v>2021</v>
      </c>
      <c r="C132" s="3">
        <v>260</v>
      </c>
      <c r="D132" s="19" t="s">
        <v>28</v>
      </c>
      <c r="E132" s="16">
        <v>84</v>
      </c>
      <c r="F132" s="16">
        <v>349</v>
      </c>
      <c r="G132" s="16">
        <v>691</v>
      </c>
      <c r="H132" s="16">
        <v>617</v>
      </c>
      <c r="I132" s="16">
        <v>544</v>
      </c>
      <c r="J132" s="16">
        <v>487</v>
      </c>
      <c r="K132" s="13">
        <f t="shared" si="6"/>
        <v>2772</v>
      </c>
      <c r="L132" s="13">
        <f t="shared" si="7"/>
        <v>1648</v>
      </c>
    </row>
    <row r="133" spans="2:12" x14ac:dyDescent="0.2">
      <c r="B133" s="18" t="str">
        <f t="shared" si="8"/>
        <v>2021</v>
      </c>
      <c r="C133" s="3">
        <v>265</v>
      </c>
      <c r="D133" s="19" t="s">
        <v>38</v>
      </c>
      <c r="E133" s="16">
        <v>226</v>
      </c>
      <c r="F133" s="16">
        <v>752</v>
      </c>
      <c r="G133" s="16">
        <v>922</v>
      </c>
      <c r="H133" s="16">
        <v>1120</v>
      </c>
      <c r="I133" s="16">
        <v>1411</v>
      </c>
      <c r="J133" s="16">
        <v>1391</v>
      </c>
      <c r="K133" s="13">
        <f t="shared" si="6"/>
        <v>5822</v>
      </c>
      <c r="L133" s="13">
        <f t="shared" si="7"/>
        <v>3922</v>
      </c>
    </row>
    <row r="134" spans="2:12" x14ac:dyDescent="0.2">
      <c r="B134" s="18" t="str">
        <f t="shared" si="8"/>
        <v>2021</v>
      </c>
      <c r="C134" s="3">
        <v>269</v>
      </c>
      <c r="D134" s="19" t="s">
        <v>39</v>
      </c>
      <c r="E134" s="16">
        <v>159</v>
      </c>
      <c r="F134" s="16">
        <v>153</v>
      </c>
      <c r="G134" s="16">
        <v>183</v>
      </c>
      <c r="H134" s="16">
        <v>283</v>
      </c>
      <c r="I134" s="16">
        <v>179</v>
      </c>
      <c r="J134" s="16">
        <v>225</v>
      </c>
      <c r="K134" s="13">
        <f t="shared" si="6"/>
        <v>1182</v>
      </c>
      <c r="L134" s="13">
        <f t="shared" si="7"/>
        <v>687</v>
      </c>
    </row>
    <row r="135" spans="2:12" x14ac:dyDescent="0.2">
      <c r="B135" s="18" t="str">
        <f t="shared" si="8"/>
        <v>2021</v>
      </c>
      <c r="C135" s="3">
        <v>270</v>
      </c>
      <c r="D135" s="19" t="s">
        <v>27</v>
      </c>
      <c r="E135" s="17" t="s">
        <v>131</v>
      </c>
      <c r="F135" s="17" t="s">
        <v>131</v>
      </c>
      <c r="G135" s="17" t="s">
        <v>131</v>
      </c>
      <c r="H135" s="17" t="s">
        <v>131</v>
      </c>
      <c r="I135" s="17" t="s">
        <v>131</v>
      </c>
      <c r="J135" s="17" t="s">
        <v>131</v>
      </c>
      <c r="K135" s="13" t="s">
        <v>131</v>
      </c>
      <c r="L135" s="13" t="s">
        <v>131</v>
      </c>
    </row>
    <row r="136" spans="2:12" x14ac:dyDescent="0.2">
      <c r="B136" s="18" t="str">
        <f t="shared" si="8"/>
        <v>2021</v>
      </c>
      <c r="C136" s="3">
        <v>306</v>
      </c>
      <c r="D136" s="19" t="s">
        <v>46</v>
      </c>
      <c r="E136" s="16">
        <v>153</v>
      </c>
      <c r="F136" s="16">
        <v>276</v>
      </c>
      <c r="G136" s="16">
        <v>540</v>
      </c>
      <c r="H136" s="16">
        <v>547</v>
      </c>
      <c r="I136" s="16">
        <v>520</v>
      </c>
      <c r="J136" s="16">
        <v>497</v>
      </c>
      <c r="K136" s="13">
        <f t="shared" si="6"/>
        <v>2533</v>
      </c>
      <c r="L136" s="13">
        <f t="shared" si="7"/>
        <v>1564</v>
      </c>
    </row>
    <row r="137" spans="2:12" x14ac:dyDescent="0.2">
      <c r="B137" s="18" t="str">
        <f t="shared" si="8"/>
        <v>2021</v>
      </c>
      <c r="C137" s="3">
        <v>316</v>
      </c>
      <c r="D137" s="19" t="s">
        <v>42</v>
      </c>
      <c r="E137" s="16">
        <v>230</v>
      </c>
      <c r="F137" s="16">
        <v>894</v>
      </c>
      <c r="G137" s="16">
        <v>1229</v>
      </c>
      <c r="H137" s="16">
        <v>1380</v>
      </c>
      <c r="I137" s="16">
        <v>1336</v>
      </c>
      <c r="J137" s="16">
        <v>2052</v>
      </c>
      <c r="K137" s="13">
        <f t="shared" si="6"/>
        <v>7121</v>
      </c>
      <c r="L137" s="13">
        <f t="shared" si="7"/>
        <v>4768</v>
      </c>
    </row>
    <row r="138" spans="2:12" x14ac:dyDescent="0.2">
      <c r="B138" s="18" t="str">
        <f t="shared" si="8"/>
        <v>2021</v>
      </c>
      <c r="C138" s="3">
        <v>320</v>
      </c>
      <c r="D138" s="19" t="s">
        <v>40</v>
      </c>
      <c r="E138" s="16">
        <v>84</v>
      </c>
      <c r="F138" s="16">
        <v>263</v>
      </c>
      <c r="G138" s="16">
        <v>542</v>
      </c>
      <c r="H138" s="16">
        <v>608</v>
      </c>
      <c r="I138" s="16">
        <v>643</v>
      </c>
      <c r="J138" s="16">
        <v>610</v>
      </c>
      <c r="K138" s="13">
        <f t="shared" si="6"/>
        <v>2750</v>
      </c>
      <c r="L138" s="13">
        <f t="shared" si="7"/>
        <v>1861</v>
      </c>
    </row>
    <row r="139" spans="2:12" x14ac:dyDescent="0.2">
      <c r="B139" s="18" t="str">
        <f t="shared" si="8"/>
        <v>2021</v>
      </c>
      <c r="C139" s="3">
        <v>326</v>
      </c>
      <c r="D139" s="19" t="s">
        <v>43</v>
      </c>
      <c r="E139" s="16">
        <v>220</v>
      </c>
      <c r="F139" s="16">
        <v>523</v>
      </c>
      <c r="G139" s="16">
        <v>831</v>
      </c>
      <c r="H139" s="16">
        <v>695</v>
      </c>
      <c r="I139" s="16">
        <v>1141</v>
      </c>
      <c r="J139" s="16">
        <v>829</v>
      </c>
      <c r="K139" s="13">
        <f t="shared" si="6"/>
        <v>4239</v>
      </c>
      <c r="L139" s="13">
        <f t="shared" si="7"/>
        <v>2665</v>
      </c>
    </row>
    <row r="140" spans="2:12" x14ac:dyDescent="0.2">
      <c r="B140" s="18" t="str">
        <f t="shared" si="8"/>
        <v>2021</v>
      </c>
      <c r="C140" s="3">
        <v>329</v>
      </c>
      <c r="D140" s="19" t="s">
        <v>47</v>
      </c>
      <c r="E140" s="16">
        <v>83</v>
      </c>
      <c r="F140" s="16">
        <v>252</v>
      </c>
      <c r="G140" s="16">
        <v>330</v>
      </c>
      <c r="H140" s="16">
        <v>416</v>
      </c>
      <c r="I140" s="16">
        <v>440</v>
      </c>
      <c r="J140" s="16">
        <v>442</v>
      </c>
      <c r="K140" s="13">
        <f t="shared" si="6"/>
        <v>1963</v>
      </c>
      <c r="L140" s="13">
        <f t="shared" si="7"/>
        <v>1298</v>
      </c>
    </row>
    <row r="141" spans="2:12" x14ac:dyDescent="0.2">
      <c r="B141" s="18" t="str">
        <f t="shared" si="8"/>
        <v>2021</v>
      </c>
      <c r="C141" s="3">
        <v>330</v>
      </c>
      <c r="D141" s="19" t="s">
        <v>48</v>
      </c>
      <c r="E141" s="16">
        <v>392</v>
      </c>
      <c r="F141" s="16">
        <v>1192</v>
      </c>
      <c r="G141" s="16">
        <v>1967</v>
      </c>
      <c r="H141" s="16">
        <v>1766</v>
      </c>
      <c r="I141" s="16">
        <v>1775</v>
      </c>
      <c r="J141" s="16">
        <v>2213</v>
      </c>
      <c r="K141" s="13">
        <f t="shared" si="6"/>
        <v>9305</v>
      </c>
      <c r="L141" s="13">
        <f t="shared" si="7"/>
        <v>5754</v>
      </c>
    </row>
    <row r="142" spans="2:12" x14ac:dyDescent="0.2">
      <c r="B142" s="18" t="str">
        <f t="shared" si="8"/>
        <v>2021</v>
      </c>
      <c r="C142" s="3">
        <v>336</v>
      </c>
      <c r="D142" s="19" t="s">
        <v>50</v>
      </c>
      <c r="E142" s="16">
        <v>133</v>
      </c>
      <c r="F142" s="16">
        <v>315</v>
      </c>
      <c r="G142" s="16">
        <v>305</v>
      </c>
      <c r="H142" s="16">
        <v>486</v>
      </c>
      <c r="I142" s="16">
        <v>573</v>
      </c>
      <c r="J142" s="16">
        <v>545</v>
      </c>
      <c r="K142" s="13">
        <f t="shared" si="6"/>
        <v>2357</v>
      </c>
      <c r="L142" s="13">
        <f t="shared" si="7"/>
        <v>1604</v>
      </c>
    </row>
    <row r="143" spans="2:12" x14ac:dyDescent="0.2">
      <c r="B143" s="18" t="str">
        <f t="shared" si="8"/>
        <v>2021</v>
      </c>
      <c r="C143" s="3">
        <v>340</v>
      </c>
      <c r="D143" s="19" t="s">
        <v>49</v>
      </c>
      <c r="E143" s="16">
        <v>75</v>
      </c>
      <c r="F143" s="16">
        <v>223</v>
      </c>
      <c r="G143" s="16">
        <v>505</v>
      </c>
      <c r="H143" s="16">
        <v>550</v>
      </c>
      <c r="I143" s="16">
        <v>514</v>
      </c>
      <c r="J143" s="16">
        <v>686</v>
      </c>
      <c r="K143" s="13">
        <f t="shared" si="6"/>
        <v>2553</v>
      </c>
      <c r="L143" s="13">
        <f t="shared" si="7"/>
        <v>1750</v>
      </c>
    </row>
    <row r="144" spans="2:12" x14ac:dyDescent="0.2">
      <c r="B144" s="18" t="str">
        <f t="shared" si="8"/>
        <v>2021</v>
      </c>
      <c r="C144" s="3">
        <v>350</v>
      </c>
      <c r="D144" s="19" t="s">
        <v>37</v>
      </c>
      <c r="E144" s="16">
        <v>98</v>
      </c>
      <c r="F144" s="16">
        <v>346</v>
      </c>
      <c r="G144" s="16">
        <v>327</v>
      </c>
      <c r="H144" s="16">
        <v>436</v>
      </c>
      <c r="I144" s="16">
        <v>512</v>
      </c>
      <c r="J144" s="16">
        <v>399</v>
      </c>
      <c r="K144" s="13">
        <f t="shared" si="6"/>
        <v>2118</v>
      </c>
      <c r="L144" s="13">
        <f t="shared" si="7"/>
        <v>1347</v>
      </c>
    </row>
    <row r="145" spans="2:12" x14ac:dyDescent="0.2">
      <c r="B145" s="18" t="str">
        <f t="shared" si="8"/>
        <v>2021</v>
      </c>
      <c r="C145" s="3">
        <v>360</v>
      </c>
      <c r="D145" s="19" t="s">
        <v>44</v>
      </c>
      <c r="E145" s="16">
        <v>176</v>
      </c>
      <c r="F145" s="16">
        <v>383</v>
      </c>
      <c r="G145" s="16">
        <v>518</v>
      </c>
      <c r="H145" s="16">
        <v>713</v>
      </c>
      <c r="I145" s="16">
        <v>773</v>
      </c>
      <c r="J145" s="16">
        <v>1049</v>
      </c>
      <c r="K145" s="13">
        <f t="shared" si="6"/>
        <v>3612</v>
      </c>
      <c r="L145" s="13">
        <f t="shared" si="7"/>
        <v>2535</v>
      </c>
    </row>
    <row r="146" spans="2:12" x14ac:dyDescent="0.2">
      <c r="B146" s="18" t="str">
        <f t="shared" si="8"/>
        <v>2021</v>
      </c>
      <c r="C146" s="3">
        <v>370</v>
      </c>
      <c r="D146" s="19" t="s">
        <v>45</v>
      </c>
      <c r="E146" s="16">
        <v>298</v>
      </c>
      <c r="F146" s="16">
        <v>724</v>
      </c>
      <c r="G146" s="16">
        <v>1179</v>
      </c>
      <c r="H146" s="16">
        <v>1106</v>
      </c>
      <c r="I146" s="16">
        <v>1382</v>
      </c>
      <c r="J146" s="16">
        <v>1451</v>
      </c>
      <c r="K146" s="13">
        <f t="shared" si="6"/>
        <v>6140</v>
      </c>
      <c r="L146" s="13">
        <f t="shared" si="7"/>
        <v>3939</v>
      </c>
    </row>
    <row r="147" spans="2:12" x14ac:dyDescent="0.2">
      <c r="B147" s="18" t="str">
        <f t="shared" si="8"/>
        <v>2021</v>
      </c>
      <c r="C147" s="3">
        <v>376</v>
      </c>
      <c r="D147" s="19" t="s">
        <v>41</v>
      </c>
      <c r="E147" s="16">
        <v>269</v>
      </c>
      <c r="F147" s="16">
        <v>463</v>
      </c>
      <c r="G147" s="16">
        <v>979</v>
      </c>
      <c r="H147" s="16">
        <v>1007</v>
      </c>
      <c r="I147" s="16">
        <v>955</v>
      </c>
      <c r="J147" s="16">
        <v>1063</v>
      </c>
      <c r="K147" s="13">
        <f t="shared" si="6"/>
        <v>4736</v>
      </c>
      <c r="L147" s="13">
        <f t="shared" si="7"/>
        <v>3025</v>
      </c>
    </row>
    <row r="148" spans="2:12" x14ac:dyDescent="0.2">
      <c r="B148" s="18" t="str">
        <f t="shared" si="8"/>
        <v>2021</v>
      </c>
      <c r="C148" s="3">
        <v>390</v>
      </c>
      <c r="D148" s="19" t="s">
        <v>51</v>
      </c>
      <c r="E148" s="16">
        <v>247</v>
      </c>
      <c r="F148" s="16">
        <v>780</v>
      </c>
      <c r="G148" s="16">
        <v>1000</v>
      </c>
      <c r="H148" s="16">
        <v>1063</v>
      </c>
      <c r="I148" s="16">
        <v>967</v>
      </c>
      <c r="J148" s="16">
        <v>1211</v>
      </c>
      <c r="K148" s="13">
        <f t="shared" si="6"/>
        <v>5268</v>
      </c>
      <c r="L148" s="13">
        <f t="shared" si="7"/>
        <v>3241</v>
      </c>
    </row>
    <row r="149" spans="2:12" x14ac:dyDescent="0.2">
      <c r="B149" s="18" t="str">
        <f t="shared" si="8"/>
        <v>2021</v>
      </c>
      <c r="C149" s="3">
        <v>400</v>
      </c>
      <c r="D149" s="19" t="s">
        <v>33</v>
      </c>
      <c r="E149" s="16">
        <v>115</v>
      </c>
      <c r="F149" s="16">
        <v>547</v>
      </c>
      <c r="G149" s="16">
        <v>580</v>
      </c>
      <c r="H149" s="16">
        <v>633</v>
      </c>
      <c r="I149" s="16">
        <v>587</v>
      </c>
      <c r="J149" s="16">
        <v>838</v>
      </c>
      <c r="K149" s="13">
        <f t="shared" si="6"/>
        <v>3300</v>
      </c>
      <c r="L149" s="13">
        <f t="shared" si="7"/>
        <v>2058</v>
      </c>
    </row>
    <row r="150" spans="2:12" x14ac:dyDescent="0.2">
      <c r="B150" s="18" t="str">
        <f t="shared" si="8"/>
        <v>2021</v>
      </c>
      <c r="C150" s="3">
        <v>410</v>
      </c>
      <c r="D150" s="19" t="s">
        <v>56</v>
      </c>
      <c r="E150" s="16">
        <v>134</v>
      </c>
      <c r="F150" s="16">
        <v>225</v>
      </c>
      <c r="G150" s="16">
        <v>450</v>
      </c>
      <c r="H150" s="16">
        <v>560</v>
      </c>
      <c r="I150" s="16">
        <v>555</v>
      </c>
      <c r="J150" s="16">
        <v>646</v>
      </c>
      <c r="K150" s="13">
        <f t="shared" si="6"/>
        <v>2570</v>
      </c>
      <c r="L150" s="13">
        <f t="shared" si="7"/>
        <v>1761</v>
      </c>
    </row>
    <row r="151" spans="2:12" x14ac:dyDescent="0.2">
      <c r="B151" s="18" t="str">
        <f t="shared" si="8"/>
        <v>2021</v>
      </c>
      <c r="C151" s="3">
        <v>420</v>
      </c>
      <c r="D151" s="19" t="s">
        <v>52</v>
      </c>
      <c r="E151" s="16">
        <v>129</v>
      </c>
      <c r="F151" s="16">
        <v>112</v>
      </c>
      <c r="G151" s="16">
        <v>320</v>
      </c>
      <c r="H151" s="16">
        <v>320</v>
      </c>
      <c r="I151" s="16">
        <v>441</v>
      </c>
      <c r="J151" s="16">
        <v>531</v>
      </c>
      <c r="K151" s="13">
        <f t="shared" si="6"/>
        <v>1853</v>
      </c>
      <c r="L151" s="13">
        <f t="shared" si="7"/>
        <v>1292</v>
      </c>
    </row>
    <row r="152" spans="2:12" x14ac:dyDescent="0.2">
      <c r="B152" s="18" t="str">
        <f t="shared" si="8"/>
        <v>2021</v>
      </c>
      <c r="C152" s="3">
        <v>430</v>
      </c>
      <c r="D152" s="19" t="s">
        <v>53</v>
      </c>
      <c r="E152" s="16">
        <v>111</v>
      </c>
      <c r="F152" s="16">
        <v>351</v>
      </c>
      <c r="G152" s="16">
        <v>434</v>
      </c>
      <c r="H152" s="16">
        <v>802</v>
      </c>
      <c r="I152" s="16">
        <v>827</v>
      </c>
      <c r="J152" s="16">
        <v>1170</v>
      </c>
      <c r="K152" s="13">
        <f t="shared" si="6"/>
        <v>3695</v>
      </c>
      <c r="L152" s="13">
        <f t="shared" si="7"/>
        <v>2799</v>
      </c>
    </row>
    <row r="153" spans="2:12" x14ac:dyDescent="0.2">
      <c r="B153" s="18" t="str">
        <f t="shared" si="8"/>
        <v>2021</v>
      </c>
      <c r="C153" s="3">
        <v>440</v>
      </c>
      <c r="D153" s="19" t="s">
        <v>54</v>
      </c>
      <c r="E153" s="16">
        <v>72</v>
      </c>
      <c r="F153" s="16">
        <v>145</v>
      </c>
      <c r="G153" s="16">
        <v>255</v>
      </c>
      <c r="H153" s="16">
        <v>287</v>
      </c>
      <c r="I153" s="16">
        <v>342</v>
      </c>
      <c r="J153" s="16">
        <v>277</v>
      </c>
      <c r="K153" s="13">
        <f t="shared" si="6"/>
        <v>1378</v>
      </c>
      <c r="L153" s="13">
        <f t="shared" si="7"/>
        <v>906</v>
      </c>
    </row>
    <row r="154" spans="2:12" x14ac:dyDescent="0.2">
      <c r="B154" s="18" t="str">
        <f t="shared" si="8"/>
        <v>2021</v>
      </c>
      <c r="C154" s="3">
        <v>450</v>
      </c>
      <c r="D154" s="19" t="s">
        <v>58</v>
      </c>
      <c r="E154" s="16">
        <v>206</v>
      </c>
      <c r="F154" s="16">
        <v>495</v>
      </c>
      <c r="G154" s="16">
        <v>716</v>
      </c>
      <c r="H154" s="16">
        <v>588</v>
      </c>
      <c r="I154" s="16">
        <v>824</v>
      </c>
      <c r="J154" s="16">
        <v>988</v>
      </c>
      <c r="K154" s="13">
        <f t="shared" si="6"/>
        <v>3817</v>
      </c>
      <c r="L154" s="13">
        <f t="shared" si="7"/>
        <v>2400</v>
      </c>
    </row>
    <row r="155" spans="2:12" x14ac:dyDescent="0.2">
      <c r="B155" s="18" t="str">
        <f t="shared" si="8"/>
        <v>2021</v>
      </c>
      <c r="C155" s="3">
        <v>461</v>
      </c>
      <c r="D155" s="19" t="s">
        <v>59</v>
      </c>
      <c r="E155" s="16">
        <v>464</v>
      </c>
      <c r="F155" s="16">
        <v>1123</v>
      </c>
      <c r="G155" s="16">
        <v>1709</v>
      </c>
      <c r="H155" s="16">
        <v>2006</v>
      </c>
      <c r="I155" s="16">
        <v>2394</v>
      </c>
      <c r="J155" s="16">
        <v>2647</v>
      </c>
      <c r="K155" s="13">
        <f t="shared" si="6"/>
        <v>10343</v>
      </c>
      <c r="L155" s="13">
        <f t="shared" si="7"/>
        <v>7047</v>
      </c>
    </row>
    <row r="156" spans="2:12" x14ac:dyDescent="0.2">
      <c r="B156" s="18" t="str">
        <f t="shared" si="8"/>
        <v>2021</v>
      </c>
      <c r="C156" s="3">
        <v>479</v>
      </c>
      <c r="D156" s="19" t="s">
        <v>60</v>
      </c>
      <c r="E156" s="16">
        <v>307</v>
      </c>
      <c r="F156" s="16">
        <v>746</v>
      </c>
      <c r="G156" s="16">
        <v>1049</v>
      </c>
      <c r="H156" s="16">
        <v>860</v>
      </c>
      <c r="I156" s="16">
        <v>1254</v>
      </c>
      <c r="J156" s="16">
        <v>1702</v>
      </c>
      <c r="K156" s="13">
        <f t="shared" si="6"/>
        <v>5918</v>
      </c>
      <c r="L156" s="13">
        <f t="shared" si="7"/>
        <v>3816</v>
      </c>
    </row>
    <row r="157" spans="2:12" x14ac:dyDescent="0.2">
      <c r="B157" s="18" t="str">
        <f t="shared" si="8"/>
        <v>2021</v>
      </c>
      <c r="C157" s="3">
        <v>480</v>
      </c>
      <c r="D157" s="19" t="s">
        <v>57</v>
      </c>
      <c r="E157" s="16">
        <v>100</v>
      </c>
      <c r="F157" s="16">
        <v>430</v>
      </c>
      <c r="G157" s="16">
        <v>485</v>
      </c>
      <c r="H157" s="16">
        <v>718</v>
      </c>
      <c r="I157" s="16">
        <v>607</v>
      </c>
      <c r="J157" s="16">
        <v>693</v>
      </c>
      <c r="K157" s="13">
        <f t="shared" si="6"/>
        <v>3033</v>
      </c>
      <c r="L157" s="13">
        <f t="shared" si="7"/>
        <v>2018</v>
      </c>
    </row>
    <row r="158" spans="2:12" x14ac:dyDescent="0.2">
      <c r="B158" s="18" t="str">
        <f t="shared" si="8"/>
        <v>2021</v>
      </c>
      <c r="C158" s="3">
        <v>482</v>
      </c>
      <c r="D158" s="19" t="s">
        <v>55</v>
      </c>
      <c r="E158" s="16">
        <v>67</v>
      </c>
      <c r="F158" s="16">
        <v>207</v>
      </c>
      <c r="G158" s="16">
        <v>332</v>
      </c>
      <c r="H158" s="16">
        <v>289</v>
      </c>
      <c r="I158" s="16">
        <v>328</v>
      </c>
      <c r="J158" s="16">
        <v>440</v>
      </c>
      <c r="K158" s="13">
        <f t="shared" si="6"/>
        <v>1663</v>
      </c>
      <c r="L158" s="13">
        <f t="shared" si="7"/>
        <v>1057</v>
      </c>
    </row>
    <row r="159" spans="2:12" x14ac:dyDescent="0.2">
      <c r="B159" s="18" t="str">
        <f t="shared" si="8"/>
        <v>2021</v>
      </c>
      <c r="C159" s="3">
        <v>492</v>
      </c>
      <c r="D159" s="19" t="s">
        <v>61</v>
      </c>
      <c r="E159" s="16">
        <v>61</v>
      </c>
      <c r="F159" s="16">
        <v>63</v>
      </c>
      <c r="G159" s="16">
        <v>84</v>
      </c>
      <c r="H159" s="16">
        <v>113</v>
      </c>
      <c r="I159" s="16">
        <v>159</v>
      </c>
      <c r="J159" s="16">
        <v>196</v>
      </c>
      <c r="K159" s="13">
        <f t="shared" si="6"/>
        <v>676</v>
      </c>
      <c r="L159" s="13">
        <f t="shared" si="7"/>
        <v>468</v>
      </c>
    </row>
    <row r="160" spans="2:12" x14ac:dyDescent="0.2">
      <c r="B160" s="18" t="str">
        <f t="shared" si="8"/>
        <v>2021</v>
      </c>
      <c r="C160" s="3">
        <v>510</v>
      </c>
      <c r="D160" s="19" t="s">
        <v>66</v>
      </c>
      <c r="E160" s="16">
        <v>165</v>
      </c>
      <c r="F160" s="16">
        <v>340</v>
      </c>
      <c r="G160" s="16">
        <v>571</v>
      </c>
      <c r="H160" s="16">
        <v>697</v>
      </c>
      <c r="I160" s="16">
        <v>767</v>
      </c>
      <c r="J160" s="16">
        <v>814</v>
      </c>
      <c r="K160" s="13">
        <f t="shared" si="6"/>
        <v>3354</v>
      </c>
      <c r="L160" s="13">
        <f t="shared" si="7"/>
        <v>2278</v>
      </c>
    </row>
    <row r="161" spans="2:12" x14ac:dyDescent="0.2">
      <c r="B161" s="18" t="str">
        <f t="shared" si="8"/>
        <v>2021</v>
      </c>
      <c r="C161" s="3">
        <v>530</v>
      </c>
      <c r="D161" s="19" t="s">
        <v>62</v>
      </c>
      <c r="E161" s="16">
        <v>92</v>
      </c>
      <c r="F161" s="16">
        <v>155</v>
      </c>
      <c r="G161" s="16">
        <v>264</v>
      </c>
      <c r="H161" s="16">
        <v>243</v>
      </c>
      <c r="I161" s="16">
        <v>271</v>
      </c>
      <c r="J161" s="16">
        <v>373</v>
      </c>
      <c r="K161" s="13">
        <f t="shared" si="6"/>
        <v>1398</v>
      </c>
      <c r="L161" s="13">
        <f t="shared" si="7"/>
        <v>887</v>
      </c>
    </row>
    <row r="162" spans="2:12" x14ac:dyDescent="0.2">
      <c r="B162" s="18" t="str">
        <f t="shared" si="8"/>
        <v>2021</v>
      </c>
      <c r="C162" s="3">
        <v>540</v>
      </c>
      <c r="D162" s="19" t="s">
        <v>68</v>
      </c>
      <c r="E162" s="16">
        <v>133</v>
      </c>
      <c r="F162" s="16">
        <v>583</v>
      </c>
      <c r="G162" s="16">
        <v>1192</v>
      </c>
      <c r="H162" s="16">
        <v>1309</v>
      </c>
      <c r="I162" s="16">
        <v>1715</v>
      </c>
      <c r="J162" s="16">
        <v>1455</v>
      </c>
      <c r="K162" s="13">
        <f t="shared" si="6"/>
        <v>6387</v>
      </c>
      <c r="L162" s="13">
        <f t="shared" si="7"/>
        <v>4479</v>
      </c>
    </row>
    <row r="163" spans="2:12" x14ac:dyDescent="0.2">
      <c r="B163" s="18" t="str">
        <f t="shared" si="8"/>
        <v>2021</v>
      </c>
      <c r="C163" s="3">
        <v>550</v>
      </c>
      <c r="D163" s="19" t="s">
        <v>69</v>
      </c>
      <c r="E163" s="16">
        <v>123</v>
      </c>
      <c r="F163" s="16">
        <v>215</v>
      </c>
      <c r="G163" s="16">
        <v>474</v>
      </c>
      <c r="H163" s="16">
        <v>495</v>
      </c>
      <c r="I163" s="16">
        <v>545</v>
      </c>
      <c r="J163" s="16">
        <v>759</v>
      </c>
      <c r="K163" s="13">
        <f t="shared" si="6"/>
        <v>2611</v>
      </c>
      <c r="L163" s="13">
        <f t="shared" si="7"/>
        <v>1799</v>
      </c>
    </row>
    <row r="164" spans="2:12" x14ac:dyDescent="0.2">
      <c r="B164" s="18" t="str">
        <f t="shared" si="8"/>
        <v>2021</v>
      </c>
      <c r="C164" s="3">
        <v>561</v>
      </c>
      <c r="D164" s="19" t="s">
        <v>63</v>
      </c>
      <c r="E164" s="16">
        <v>469</v>
      </c>
      <c r="F164" s="16">
        <v>867</v>
      </c>
      <c r="G164" s="16">
        <v>1431</v>
      </c>
      <c r="H164" s="16">
        <v>1966</v>
      </c>
      <c r="I164" s="16">
        <v>2289</v>
      </c>
      <c r="J164" s="16">
        <v>2392</v>
      </c>
      <c r="K164" s="13">
        <f t="shared" si="6"/>
        <v>9414</v>
      </c>
      <c r="L164" s="13">
        <f t="shared" si="7"/>
        <v>6647</v>
      </c>
    </row>
    <row r="165" spans="2:12" x14ac:dyDescent="0.2">
      <c r="B165" s="18" t="str">
        <f t="shared" si="8"/>
        <v>2021</v>
      </c>
      <c r="C165" s="3">
        <v>563</v>
      </c>
      <c r="D165" s="19" t="s">
        <v>64</v>
      </c>
      <c r="E165" s="17" t="s">
        <v>131</v>
      </c>
      <c r="F165" s="17" t="s">
        <v>131</v>
      </c>
      <c r="G165" s="17" t="s">
        <v>131</v>
      </c>
      <c r="H165" s="17" t="s">
        <v>131</v>
      </c>
      <c r="I165" s="17" t="s">
        <v>131</v>
      </c>
      <c r="J165" s="17" t="s">
        <v>131</v>
      </c>
      <c r="K165" s="13" t="s">
        <v>131</v>
      </c>
      <c r="L165" s="13" t="s">
        <v>131</v>
      </c>
    </row>
    <row r="166" spans="2:12" x14ac:dyDescent="0.2">
      <c r="B166" s="18" t="str">
        <f t="shared" si="8"/>
        <v>2021</v>
      </c>
      <c r="C166" s="3">
        <v>573</v>
      </c>
      <c r="D166" s="19" t="s">
        <v>70</v>
      </c>
      <c r="E166" s="16">
        <v>161</v>
      </c>
      <c r="F166" s="16">
        <v>229</v>
      </c>
      <c r="G166" s="16">
        <v>548</v>
      </c>
      <c r="H166" s="16">
        <v>508</v>
      </c>
      <c r="I166" s="16">
        <v>770</v>
      </c>
      <c r="J166" s="16">
        <v>952</v>
      </c>
      <c r="K166" s="13">
        <f t="shared" si="6"/>
        <v>3168</v>
      </c>
      <c r="L166" s="13">
        <f t="shared" si="7"/>
        <v>2230</v>
      </c>
    </row>
    <row r="167" spans="2:12" x14ac:dyDescent="0.2">
      <c r="B167" s="18" t="str">
        <f t="shared" si="8"/>
        <v>2021</v>
      </c>
      <c r="C167" s="3">
        <v>575</v>
      </c>
      <c r="D167" s="19" t="s">
        <v>71</v>
      </c>
      <c r="E167" s="16">
        <v>87</v>
      </c>
      <c r="F167" s="16">
        <v>284</v>
      </c>
      <c r="G167" s="16">
        <v>448</v>
      </c>
      <c r="H167" s="16">
        <v>537</v>
      </c>
      <c r="I167" s="16">
        <v>688</v>
      </c>
      <c r="J167" s="16">
        <v>729</v>
      </c>
      <c r="K167" s="13">
        <f t="shared" si="6"/>
        <v>2773</v>
      </c>
      <c r="L167" s="13">
        <f t="shared" si="7"/>
        <v>1954</v>
      </c>
    </row>
    <row r="168" spans="2:12" x14ac:dyDescent="0.2">
      <c r="B168" s="18" t="str">
        <f t="shared" si="8"/>
        <v>2021</v>
      </c>
      <c r="C168" s="3">
        <v>580</v>
      </c>
      <c r="D168" s="19" t="s">
        <v>73</v>
      </c>
      <c r="E168" s="16">
        <v>205</v>
      </c>
      <c r="F168" s="16">
        <v>642</v>
      </c>
      <c r="G168" s="16">
        <v>766</v>
      </c>
      <c r="H168" s="16">
        <v>1089</v>
      </c>
      <c r="I168" s="16">
        <v>986</v>
      </c>
      <c r="J168" s="16">
        <v>1030</v>
      </c>
      <c r="K168" s="13">
        <f t="shared" si="6"/>
        <v>4718</v>
      </c>
      <c r="L168" s="13">
        <f t="shared" si="7"/>
        <v>3105</v>
      </c>
    </row>
    <row r="169" spans="2:12" x14ac:dyDescent="0.2">
      <c r="B169" s="18" t="str">
        <f t="shared" si="8"/>
        <v>2021</v>
      </c>
      <c r="C169" s="3">
        <v>607</v>
      </c>
      <c r="D169" s="19" t="s">
        <v>65</v>
      </c>
      <c r="E169" s="16">
        <v>162</v>
      </c>
      <c r="F169" s="16">
        <v>474</v>
      </c>
      <c r="G169" s="16">
        <v>769</v>
      </c>
      <c r="H169" s="16">
        <v>841</v>
      </c>
      <c r="I169" s="16">
        <v>986</v>
      </c>
      <c r="J169" s="16">
        <v>1184</v>
      </c>
      <c r="K169" s="13">
        <f t="shared" ref="K169:K201" si="9">SUM(E169:J169)</f>
        <v>4416</v>
      </c>
      <c r="L169" s="13">
        <f t="shared" ref="L169:L201" si="10">SUM(H169:J169)</f>
        <v>3011</v>
      </c>
    </row>
    <row r="170" spans="2:12" x14ac:dyDescent="0.2">
      <c r="B170" s="18" t="str">
        <f t="shared" ref="B170:B201" si="11">B169</f>
        <v>2021</v>
      </c>
      <c r="C170" s="3">
        <v>615</v>
      </c>
      <c r="D170" s="19" t="s">
        <v>76</v>
      </c>
      <c r="E170" s="16">
        <v>394</v>
      </c>
      <c r="F170" s="16">
        <v>803</v>
      </c>
      <c r="G170" s="16">
        <v>1146</v>
      </c>
      <c r="H170" s="16">
        <v>1402</v>
      </c>
      <c r="I170" s="16">
        <v>1241</v>
      </c>
      <c r="J170" s="16">
        <v>1917</v>
      </c>
      <c r="K170" s="13">
        <f t="shared" si="9"/>
        <v>6903</v>
      </c>
      <c r="L170" s="13">
        <f t="shared" si="10"/>
        <v>4560</v>
      </c>
    </row>
    <row r="171" spans="2:12" x14ac:dyDescent="0.2">
      <c r="B171" s="18" t="str">
        <f t="shared" si="11"/>
        <v>2021</v>
      </c>
      <c r="C171" s="3">
        <v>621</v>
      </c>
      <c r="D171" s="19" t="s">
        <v>67</v>
      </c>
      <c r="E171" s="16">
        <v>280</v>
      </c>
      <c r="F171" s="16">
        <v>817</v>
      </c>
      <c r="G171" s="16">
        <v>1029</v>
      </c>
      <c r="H171" s="16">
        <v>1194</v>
      </c>
      <c r="I171" s="16">
        <v>1235</v>
      </c>
      <c r="J171" s="16">
        <v>1582</v>
      </c>
      <c r="K171" s="13">
        <f t="shared" si="9"/>
        <v>6137</v>
      </c>
      <c r="L171" s="13">
        <f t="shared" si="10"/>
        <v>4011</v>
      </c>
    </row>
    <row r="172" spans="2:12" x14ac:dyDescent="0.2">
      <c r="B172" s="18" t="str">
        <f t="shared" si="11"/>
        <v>2021</v>
      </c>
      <c r="C172" s="3">
        <v>630</v>
      </c>
      <c r="D172" s="19" t="s">
        <v>72</v>
      </c>
      <c r="E172" s="17" t="s">
        <v>131</v>
      </c>
      <c r="F172" s="17" t="s">
        <v>131</v>
      </c>
      <c r="G172" s="17" t="s">
        <v>131</v>
      </c>
      <c r="H172" s="17" t="s">
        <v>131</v>
      </c>
      <c r="I172" s="17" t="s">
        <v>131</v>
      </c>
      <c r="J172" s="17" t="s">
        <v>131</v>
      </c>
      <c r="K172" s="13" t="s">
        <v>131</v>
      </c>
      <c r="L172" s="13" t="s">
        <v>131</v>
      </c>
    </row>
    <row r="173" spans="2:12" x14ac:dyDescent="0.2">
      <c r="B173" s="18" t="str">
        <f t="shared" si="11"/>
        <v>2021</v>
      </c>
      <c r="C173" s="3">
        <v>657</v>
      </c>
      <c r="D173" s="19" t="s">
        <v>85</v>
      </c>
      <c r="E173" s="16">
        <v>343</v>
      </c>
      <c r="F173" s="16">
        <v>664</v>
      </c>
      <c r="G173" s="16">
        <v>999</v>
      </c>
      <c r="H173" s="16">
        <v>1016</v>
      </c>
      <c r="I173" s="16">
        <v>1250</v>
      </c>
      <c r="J173" s="16">
        <v>1240</v>
      </c>
      <c r="K173" s="13">
        <f t="shared" si="9"/>
        <v>5512</v>
      </c>
      <c r="L173" s="13">
        <f t="shared" si="10"/>
        <v>3506</v>
      </c>
    </row>
    <row r="174" spans="2:12" x14ac:dyDescent="0.2">
      <c r="B174" s="18" t="str">
        <f t="shared" si="11"/>
        <v>2021</v>
      </c>
      <c r="C174" s="3">
        <v>661</v>
      </c>
      <c r="D174" s="19" t="s">
        <v>86</v>
      </c>
      <c r="E174" s="16">
        <v>131</v>
      </c>
      <c r="F174" s="16">
        <v>304</v>
      </c>
      <c r="G174" s="16">
        <v>523</v>
      </c>
      <c r="H174" s="16">
        <v>622</v>
      </c>
      <c r="I174" s="16">
        <v>671</v>
      </c>
      <c r="J174" s="16">
        <v>669</v>
      </c>
      <c r="K174" s="13">
        <f t="shared" si="9"/>
        <v>2920</v>
      </c>
      <c r="L174" s="13">
        <f t="shared" si="10"/>
        <v>1962</v>
      </c>
    </row>
    <row r="175" spans="2:12" x14ac:dyDescent="0.2">
      <c r="B175" s="18" t="str">
        <f t="shared" si="11"/>
        <v>2021</v>
      </c>
      <c r="C175" s="3">
        <v>665</v>
      </c>
      <c r="D175" s="19" t="s">
        <v>88</v>
      </c>
      <c r="E175" s="16">
        <v>95</v>
      </c>
      <c r="F175" s="16">
        <v>226</v>
      </c>
      <c r="G175" s="16">
        <v>243</v>
      </c>
      <c r="H175" s="16">
        <v>333</v>
      </c>
      <c r="I175" s="16">
        <v>412</v>
      </c>
      <c r="J175" s="16">
        <v>473</v>
      </c>
      <c r="K175" s="13">
        <f t="shared" si="9"/>
        <v>1782</v>
      </c>
      <c r="L175" s="13">
        <f t="shared" si="10"/>
        <v>1218</v>
      </c>
    </row>
    <row r="176" spans="2:12" x14ac:dyDescent="0.2">
      <c r="B176" s="18" t="str">
        <f t="shared" si="11"/>
        <v>2021</v>
      </c>
      <c r="C176" s="3">
        <v>671</v>
      </c>
      <c r="D176" s="19" t="s">
        <v>91</v>
      </c>
      <c r="E176" s="16">
        <v>132</v>
      </c>
      <c r="F176" s="16">
        <v>199</v>
      </c>
      <c r="G176" s="16">
        <v>241</v>
      </c>
      <c r="H176" s="16">
        <v>262</v>
      </c>
      <c r="I176" s="16">
        <v>396</v>
      </c>
      <c r="J176" s="16">
        <v>375</v>
      </c>
      <c r="K176" s="13">
        <f t="shared" si="9"/>
        <v>1605</v>
      </c>
      <c r="L176" s="13">
        <f t="shared" si="10"/>
        <v>1033</v>
      </c>
    </row>
    <row r="177" spans="2:12" x14ac:dyDescent="0.2">
      <c r="B177" s="18" t="str">
        <f t="shared" si="11"/>
        <v>2021</v>
      </c>
      <c r="C177" s="3">
        <v>706</v>
      </c>
      <c r="D177" s="19" t="s">
        <v>83</v>
      </c>
      <c r="E177" s="16">
        <v>173</v>
      </c>
      <c r="F177" s="16">
        <v>384</v>
      </c>
      <c r="G177" s="16">
        <v>695</v>
      </c>
      <c r="H177" s="16">
        <v>754</v>
      </c>
      <c r="I177" s="16">
        <v>848</v>
      </c>
      <c r="J177" s="16">
        <v>917</v>
      </c>
      <c r="K177" s="13">
        <f t="shared" si="9"/>
        <v>3771</v>
      </c>
      <c r="L177" s="13">
        <f t="shared" si="10"/>
        <v>2519</v>
      </c>
    </row>
    <row r="178" spans="2:12" x14ac:dyDescent="0.2">
      <c r="B178" s="18" t="str">
        <f t="shared" si="11"/>
        <v>2021</v>
      </c>
      <c r="C178" s="3">
        <v>707</v>
      </c>
      <c r="D178" s="19" t="s">
        <v>77</v>
      </c>
      <c r="E178" s="16">
        <v>90</v>
      </c>
      <c r="F178" s="16">
        <v>361</v>
      </c>
      <c r="G178" s="16">
        <v>436</v>
      </c>
      <c r="H178" s="16">
        <v>627</v>
      </c>
      <c r="I178" s="16">
        <v>653</v>
      </c>
      <c r="J178" s="16">
        <v>864</v>
      </c>
      <c r="K178" s="13">
        <f t="shared" si="9"/>
        <v>3031</v>
      </c>
      <c r="L178" s="13">
        <f t="shared" si="10"/>
        <v>2144</v>
      </c>
    </row>
    <row r="179" spans="2:12" x14ac:dyDescent="0.2">
      <c r="B179" s="18" t="str">
        <f t="shared" si="11"/>
        <v>2021</v>
      </c>
      <c r="C179" s="3">
        <v>710</v>
      </c>
      <c r="D179" s="19" t="s">
        <v>74</v>
      </c>
      <c r="E179" s="16">
        <v>127</v>
      </c>
      <c r="F179" s="16">
        <v>311</v>
      </c>
      <c r="G179" s="16">
        <v>586</v>
      </c>
      <c r="H179" s="16">
        <v>641</v>
      </c>
      <c r="I179" s="16">
        <v>488</v>
      </c>
      <c r="J179" s="16">
        <v>477</v>
      </c>
      <c r="K179" s="13">
        <f t="shared" si="9"/>
        <v>2630</v>
      </c>
      <c r="L179" s="13">
        <f t="shared" si="10"/>
        <v>1606</v>
      </c>
    </row>
    <row r="180" spans="2:12" x14ac:dyDescent="0.2">
      <c r="B180" s="18" t="str">
        <f t="shared" si="11"/>
        <v>2021</v>
      </c>
      <c r="C180" s="3">
        <v>727</v>
      </c>
      <c r="D180" s="19" t="s">
        <v>78</v>
      </c>
      <c r="E180" s="16">
        <v>51</v>
      </c>
      <c r="F180" s="16">
        <v>272</v>
      </c>
      <c r="G180" s="16">
        <v>330</v>
      </c>
      <c r="H180" s="16">
        <v>268</v>
      </c>
      <c r="I180" s="16">
        <v>355</v>
      </c>
      <c r="J180" s="16">
        <v>562</v>
      </c>
      <c r="K180" s="13">
        <f t="shared" si="9"/>
        <v>1838</v>
      </c>
      <c r="L180" s="13">
        <f t="shared" si="10"/>
        <v>1185</v>
      </c>
    </row>
    <row r="181" spans="2:12" x14ac:dyDescent="0.2">
      <c r="B181" s="18" t="str">
        <f t="shared" si="11"/>
        <v>2021</v>
      </c>
      <c r="C181" s="3">
        <v>730</v>
      </c>
      <c r="D181" s="19" t="s">
        <v>79</v>
      </c>
      <c r="E181" s="16">
        <v>307</v>
      </c>
      <c r="F181" s="16">
        <v>799</v>
      </c>
      <c r="G181" s="16">
        <v>1073</v>
      </c>
      <c r="H181" s="16">
        <v>1113</v>
      </c>
      <c r="I181" s="16">
        <v>1167</v>
      </c>
      <c r="J181" s="16">
        <v>1735</v>
      </c>
      <c r="K181" s="13">
        <f t="shared" si="9"/>
        <v>6194</v>
      </c>
      <c r="L181" s="13">
        <f t="shared" si="10"/>
        <v>4015</v>
      </c>
    </row>
    <row r="182" spans="2:12" x14ac:dyDescent="0.2">
      <c r="B182" s="18" t="str">
        <f t="shared" si="11"/>
        <v>2021</v>
      </c>
      <c r="C182" s="3">
        <v>740</v>
      </c>
      <c r="D182" s="19" t="s">
        <v>81</v>
      </c>
      <c r="E182" s="16">
        <v>261</v>
      </c>
      <c r="F182" s="16">
        <v>552</v>
      </c>
      <c r="G182" s="16">
        <v>887</v>
      </c>
      <c r="H182" s="16">
        <v>1485</v>
      </c>
      <c r="I182" s="16">
        <v>1242</v>
      </c>
      <c r="J182" s="16">
        <v>1222</v>
      </c>
      <c r="K182" s="13">
        <f t="shared" si="9"/>
        <v>5649</v>
      </c>
      <c r="L182" s="13">
        <f t="shared" si="10"/>
        <v>3949</v>
      </c>
    </row>
    <row r="183" spans="2:12" x14ac:dyDescent="0.2">
      <c r="B183" s="18" t="str">
        <f t="shared" si="11"/>
        <v>2021</v>
      </c>
      <c r="C183" s="3">
        <v>741</v>
      </c>
      <c r="D183" s="19" t="s">
        <v>80</v>
      </c>
      <c r="E183" s="16">
        <v>22</v>
      </c>
      <c r="F183" s="16">
        <v>38</v>
      </c>
      <c r="G183" s="16">
        <v>50</v>
      </c>
      <c r="H183" s="16">
        <v>97</v>
      </c>
      <c r="I183" s="16">
        <v>173</v>
      </c>
      <c r="J183" s="16">
        <v>189</v>
      </c>
      <c r="K183" s="13">
        <f t="shared" si="9"/>
        <v>569</v>
      </c>
      <c r="L183" s="13">
        <f t="shared" si="10"/>
        <v>459</v>
      </c>
    </row>
    <row r="184" spans="2:12" x14ac:dyDescent="0.2">
      <c r="B184" s="18" t="str">
        <f t="shared" si="11"/>
        <v>2021</v>
      </c>
      <c r="C184" s="3">
        <v>746</v>
      </c>
      <c r="D184" s="19" t="s">
        <v>82</v>
      </c>
      <c r="E184" s="16">
        <v>351</v>
      </c>
      <c r="F184" s="16">
        <v>474</v>
      </c>
      <c r="G184" s="16">
        <v>695</v>
      </c>
      <c r="H184" s="16">
        <v>1082</v>
      </c>
      <c r="I184" s="16">
        <v>779</v>
      </c>
      <c r="J184" s="16">
        <v>800</v>
      </c>
      <c r="K184" s="13">
        <f t="shared" si="9"/>
        <v>4181</v>
      </c>
      <c r="L184" s="13">
        <f t="shared" si="10"/>
        <v>2661</v>
      </c>
    </row>
    <row r="185" spans="2:12" x14ac:dyDescent="0.2">
      <c r="B185" s="18" t="str">
        <f t="shared" si="11"/>
        <v>2021</v>
      </c>
      <c r="C185" s="3">
        <v>751</v>
      </c>
      <c r="D185" s="19" t="s">
        <v>84</v>
      </c>
      <c r="E185" s="16">
        <v>1145</v>
      </c>
      <c r="F185" s="16">
        <v>2512</v>
      </c>
      <c r="G185" s="16">
        <v>3261</v>
      </c>
      <c r="H185" s="16">
        <v>3410</v>
      </c>
      <c r="I185" s="16">
        <v>3772</v>
      </c>
      <c r="J185" s="16">
        <v>4550</v>
      </c>
      <c r="K185" s="13">
        <f t="shared" si="9"/>
        <v>18650</v>
      </c>
      <c r="L185" s="13">
        <f t="shared" si="10"/>
        <v>11732</v>
      </c>
    </row>
    <row r="186" spans="2:12" x14ac:dyDescent="0.2">
      <c r="B186" s="18" t="str">
        <f t="shared" si="11"/>
        <v>2021</v>
      </c>
      <c r="C186" s="3">
        <v>756</v>
      </c>
      <c r="D186" s="19" t="s">
        <v>87</v>
      </c>
      <c r="E186" s="16">
        <v>123</v>
      </c>
      <c r="F186" s="16">
        <v>391</v>
      </c>
      <c r="G186" s="16">
        <v>510</v>
      </c>
      <c r="H186" s="16">
        <v>639</v>
      </c>
      <c r="I186" s="16">
        <v>491</v>
      </c>
      <c r="J186" s="16">
        <v>686</v>
      </c>
      <c r="K186" s="13">
        <f t="shared" si="9"/>
        <v>2840</v>
      </c>
      <c r="L186" s="13">
        <f t="shared" si="10"/>
        <v>1816</v>
      </c>
    </row>
    <row r="187" spans="2:12" x14ac:dyDescent="0.2">
      <c r="B187" s="18" t="str">
        <f t="shared" si="11"/>
        <v>2021</v>
      </c>
      <c r="C187" s="3">
        <v>760</v>
      </c>
      <c r="D187" s="19" t="s">
        <v>89</v>
      </c>
      <c r="E187" s="16">
        <v>179</v>
      </c>
      <c r="F187" s="16">
        <v>458</v>
      </c>
      <c r="G187" s="16">
        <v>628</v>
      </c>
      <c r="H187" s="16">
        <v>1157</v>
      </c>
      <c r="I187" s="16">
        <v>1353</v>
      </c>
      <c r="J187" s="16">
        <v>1325</v>
      </c>
      <c r="K187" s="13">
        <f t="shared" si="9"/>
        <v>5100</v>
      </c>
      <c r="L187" s="13">
        <f t="shared" si="10"/>
        <v>3835</v>
      </c>
    </row>
    <row r="188" spans="2:12" x14ac:dyDescent="0.2">
      <c r="B188" s="18" t="str">
        <f t="shared" si="11"/>
        <v>2021</v>
      </c>
      <c r="C188" s="3">
        <v>766</v>
      </c>
      <c r="D188" s="19" t="s">
        <v>75</v>
      </c>
      <c r="E188" s="16">
        <v>44</v>
      </c>
      <c r="F188" s="16">
        <v>192</v>
      </c>
      <c r="G188" s="16">
        <v>255</v>
      </c>
      <c r="H188" s="16">
        <v>334</v>
      </c>
      <c r="I188" s="16">
        <v>353</v>
      </c>
      <c r="J188" s="16">
        <v>398</v>
      </c>
      <c r="K188" s="13">
        <f t="shared" si="9"/>
        <v>1576</v>
      </c>
      <c r="L188" s="13">
        <f t="shared" si="10"/>
        <v>1085</v>
      </c>
    </row>
    <row r="189" spans="2:12" x14ac:dyDescent="0.2">
      <c r="B189" s="18" t="str">
        <f t="shared" si="11"/>
        <v>2021</v>
      </c>
      <c r="C189" s="3">
        <v>773</v>
      </c>
      <c r="D189" s="19" t="s">
        <v>99</v>
      </c>
      <c r="E189" s="16">
        <v>36</v>
      </c>
      <c r="F189" s="16">
        <v>111</v>
      </c>
      <c r="G189" s="16">
        <v>200</v>
      </c>
      <c r="H189" s="16">
        <v>214</v>
      </c>
      <c r="I189" s="16">
        <v>296</v>
      </c>
      <c r="J189" s="16">
        <v>331</v>
      </c>
      <c r="K189" s="13">
        <f t="shared" si="9"/>
        <v>1188</v>
      </c>
      <c r="L189" s="13">
        <f t="shared" si="10"/>
        <v>841</v>
      </c>
    </row>
    <row r="190" spans="2:12" x14ac:dyDescent="0.2">
      <c r="B190" s="18" t="str">
        <f t="shared" si="11"/>
        <v>2021</v>
      </c>
      <c r="C190" s="3">
        <v>779</v>
      </c>
      <c r="D190" s="19" t="s">
        <v>90</v>
      </c>
      <c r="E190" s="16">
        <v>113</v>
      </c>
      <c r="F190" s="16">
        <v>438</v>
      </c>
      <c r="G190" s="16">
        <v>514</v>
      </c>
      <c r="H190" s="16">
        <v>853</v>
      </c>
      <c r="I190" s="16">
        <v>667</v>
      </c>
      <c r="J190" s="16">
        <v>676</v>
      </c>
      <c r="K190" s="13">
        <f t="shared" si="9"/>
        <v>3261</v>
      </c>
      <c r="L190" s="13">
        <f t="shared" si="10"/>
        <v>2196</v>
      </c>
    </row>
    <row r="191" spans="2:12" x14ac:dyDescent="0.2">
      <c r="B191" s="18" t="str">
        <f t="shared" si="11"/>
        <v>2021</v>
      </c>
      <c r="C191" s="3">
        <v>787</v>
      </c>
      <c r="D191" s="19" t="s">
        <v>101</v>
      </c>
      <c r="E191" s="16">
        <v>212</v>
      </c>
      <c r="F191" s="16">
        <v>335</v>
      </c>
      <c r="G191" s="16">
        <v>683</v>
      </c>
      <c r="H191" s="16">
        <v>546</v>
      </c>
      <c r="I191" s="16">
        <v>686</v>
      </c>
      <c r="J191" s="16">
        <v>805</v>
      </c>
      <c r="K191" s="13">
        <f t="shared" si="9"/>
        <v>3267</v>
      </c>
      <c r="L191" s="13">
        <f t="shared" si="10"/>
        <v>2037</v>
      </c>
    </row>
    <row r="192" spans="2:12" x14ac:dyDescent="0.2">
      <c r="B192" s="18" t="str">
        <f t="shared" si="11"/>
        <v>2021</v>
      </c>
      <c r="C192" s="3">
        <v>791</v>
      </c>
      <c r="D192" s="19" t="s">
        <v>92</v>
      </c>
      <c r="E192" s="16">
        <v>286</v>
      </c>
      <c r="F192" s="16">
        <v>564</v>
      </c>
      <c r="G192" s="16">
        <v>888</v>
      </c>
      <c r="H192" s="16">
        <v>1105</v>
      </c>
      <c r="I192" s="16">
        <v>1157</v>
      </c>
      <c r="J192" s="16">
        <v>1224</v>
      </c>
      <c r="K192" s="13">
        <f t="shared" si="9"/>
        <v>5224</v>
      </c>
      <c r="L192" s="13">
        <f t="shared" si="10"/>
        <v>3486</v>
      </c>
    </row>
    <row r="193" spans="1:12" x14ac:dyDescent="0.2">
      <c r="B193" s="18" t="str">
        <f t="shared" si="11"/>
        <v>2021</v>
      </c>
      <c r="C193" s="3">
        <v>810</v>
      </c>
      <c r="D193" s="19" t="s">
        <v>93</v>
      </c>
      <c r="E193" s="16">
        <v>175</v>
      </c>
      <c r="F193" s="16">
        <v>440</v>
      </c>
      <c r="G193" s="16">
        <v>537</v>
      </c>
      <c r="H193" s="16">
        <v>615</v>
      </c>
      <c r="I193" s="16">
        <v>603</v>
      </c>
      <c r="J193" s="16">
        <v>585</v>
      </c>
      <c r="K193" s="13">
        <f t="shared" si="9"/>
        <v>2955</v>
      </c>
      <c r="L193" s="13">
        <f t="shared" si="10"/>
        <v>1803</v>
      </c>
    </row>
    <row r="194" spans="1:12" x14ac:dyDescent="0.2">
      <c r="B194" s="18" t="str">
        <f t="shared" si="11"/>
        <v>2021</v>
      </c>
      <c r="C194" s="3">
        <v>813</v>
      </c>
      <c r="D194" s="19" t="s">
        <v>94</v>
      </c>
      <c r="E194" s="16">
        <v>388</v>
      </c>
      <c r="F194" s="16">
        <v>690</v>
      </c>
      <c r="G194" s="16">
        <v>1159</v>
      </c>
      <c r="H194" s="16">
        <v>1280</v>
      </c>
      <c r="I194" s="16">
        <v>1389</v>
      </c>
      <c r="J194" s="16">
        <v>1686</v>
      </c>
      <c r="K194" s="13">
        <f t="shared" si="9"/>
        <v>6592</v>
      </c>
      <c r="L194" s="13">
        <f t="shared" si="10"/>
        <v>4355</v>
      </c>
    </row>
    <row r="195" spans="1:12" x14ac:dyDescent="0.2">
      <c r="B195" s="18" t="str">
        <f t="shared" si="11"/>
        <v>2021</v>
      </c>
      <c r="C195" s="3">
        <v>820</v>
      </c>
      <c r="D195" s="19" t="s">
        <v>102</v>
      </c>
      <c r="E195" s="16">
        <v>132</v>
      </c>
      <c r="F195" s="16">
        <v>338</v>
      </c>
      <c r="G195" s="16">
        <v>389</v>
      </c>
      <c r="H195" s="16">
        <v>543</v>
      </c>
      <c r="I195" s="16">
        <v>535</v>
      </c>
      <c r="J195" s="16">
        <v>562</v>
      </c>
      <c r="K195" s="13">
        <f t="shared" si="9"/>
        <v>2499</v>
      </c>
      <c r="L195" s="13">
        <f t="shared" si="10"/>
        <v>1640</v>
      </c>
    </row>
    <row r="196" spans="1:12" x14ac:dyDescent="0.2">
      <c r="B196" s="18" t="str">
        <f t="shared" si="11"/>
        <v>2021</v>
      </c>
      <c r="C196" s="3">
        <v>825</v>
      </c>
      <c r="D196" s="19" t="s">
        <v>97</v>
      </c>
      <c r="E196" s="16">
        <v>6</v>
      </c>
      <c r="F196" s="16">
        <v>28</v>
      </c>
      <c r="G196" s="16">
        <v>21</v>
      </c>
      <c r="H196" s="16">
        <v>52</v>
      </c>
      <c r="I196" s="16">
        <v>60</v>
      </c>
      <c r="J196" s="16">
        <v>68</v>
      </c>
      <c r="K196" s="13">
        <f t="shared" si="9"/>
        <v>235</v>
      </c>
      <c r="L196" s="13">
        <f t="shared" si="10"/>
        <v>180</v>
      </c>
    </row>
    <row r="197" spans="1:12" x14ac:dyDescent="0.2">
      <c r="B197" s="18" t="str">
        <f t="shared" si="11"/>
        <v>2021</v>
      </c>
      <c r="C197" s="3">
        <v>840</v>
      </c>
      <c r="D197" s="19" t="s">
        <v>100</v>
      </c>
      <c r="E197" s="16">
        <v>95</v>
      </c>
      <c r="F197" s="16">
        <v>227</v>
      </c>
      <c r="G197" s="16">
        <v>297</v>
      </c>
      <c r="H197" s="16">
        <v>329</v>
      </c>
      <c r="I197" s="16">
        <v>301</v>
      </c>
      <c r="J197" s="16">
        <v>367</v>
      </c>
      <c r="K197" s="13">
        <f t="shared" si="9"/>
        <v>1616</v>
      </c>
      <c r="L197" s="13">
        <f t="shared" si="10"/>
        <v>997</v>
      </c>
    </row>
    <row r="198" spans="1:12" x14ac:dyDescent="0.2">
      <c r="B198" s="18" t="str">
        <f t="shared" si="11"/>
        <v>2021</v>
      </c>
      <c r="C198" s="3">
        <v>846</v>
      </c>
      <c r="D198" s="19" t="s">
        <v>98</v>
      </c>
      <c r="E198" s="16">
        <v>207</v>
      </c>
      <c r="F198" s="16">
        <v>221</v>
      </c>
      <c r="G198" s="16">
        <v>329</v>
      </c>
      <c r="H198" s="16">
        <v>360</v>
      </c>
      <c r="I198" s="16">
        <v>525</v>
      </c>
      <c r="J198" s="16">
        <v>559</v>
      </c>
      <c r="K198" s="13">
        <f t="shared" si="9"/>
        <v>2201</v>
      </c>
      <c r="L198" s="13">
        <f t="shared" si="10"/>
        <v>1444</v>
      </c>
    </row>
    <row r="199" spans="1:12" x14ac:dyDescent="0.2">
      <c r="B199" s="18" t="str">
        <f t="shared" si="11"/>
        <v>2021</v>
      </c>
      <c r="C199" s="3">
        <v>849</v>
      </c>
      <c r="D199" s="19" t="s">
        <v>96</v>
      </c>
      <c r="E199" s="16">
        <v>103</v>
      </c>
      <c r="F199" s="16">
        <v>523</v>
      </c>
      <c r="G199" s="16">
        <v>775</v>
      </c>
      <c r="H199" s="16">
        <v>551</v>
      </c>
      <c r="I199" s="16">
        <v>894</v>
      </c>
      <c r="J199" s="16">
        <v>751</v>
      </c>
      <c r="K199" s="13">
        <f t="shared" si="9"/>
        <v>3597</v>
      </c>
      <c r="L199" s="13">
        <f t="shared" si="10"/>
        <v>2196</v>
      </c>
    </row>
    <row r="200" spans="1:12" x14ac:dyDescent="0.2">
      <c r="B200" s="18" t="str">
        <f t="shared" si="11"/>
        <v>2021</v>
      </c>
      <c r="C200" s="3">
        <v>851</v>
      </c>
      <c r="D200" s="19" t="s">
        <v>103</v>
      </c>
      <c r="E200" s="16">
        <v>588</v>
      </c>
      <c r="F200" s="16">
        <v>1638</v>
      </c>
      <c r="G200" s="16">
        <v>2131</v>
      </c>
      <c r="H200" s="16">
        <v>1952</v>
      </c>
      <c r="I200" s="16">
        <v>2134</v>
      </c>
      <c r="J200" s="16">
        <v>2028</v>
      </c>
      <c r="K200" s="13">
        <f t="shared" si="9"/>
        <v>10471</v>
      </c>
      <c r="L200" s="13">
        <f t="shared" si="10"/>
        <v>6114</v>
      </c>
    </row>
    <row r="201" spans="1:12" x14ac:dyDescent="0.2">
      <c r="B201" s="18" t="str">
        <f t="shared" si="11"/>
        <v>2021</v>
      </c>
      <c r="C201" s="3">
        <v>860</v>
      </c>
      <c r="D201" s="19" t="s">
        <v>95</v>
      </c>
      <c r="E201" s="16">
        <v>388</v>
      </c>
      <c r="F201" s="16">
        <v>677</v>
      </c>
      <c r="G201" s="16">
        <v>1000</v>
      </c>
      <c r="H201" s="16">
        <v>1180</v>
      </c>
      <c r="I201" s="16">
        <v>1245</v>
      </c>
      <c r="J201" s="16">
        <v>1424</v>
      </c>
      <c r="K201" s="13">
        <f t="shared" si="9"/>
        <v>5914</v>
      </c>
      <c r="L201" s="13">
        <f t="shared" si="10"/>
        <v>3849</v>
      </c>
    </row>
    <row r="203" spans="1:12" x14ac:dyDescent="0.2">
      <c r="E203" s="15" t="s">
        <v>123</v>
      </c>
      <c r="F203" s="15" t="s">
        <v>124</v>
      </c>
      <c r="G203" s="15" t="s">
        <v>125</v>
      </c>
      <c r="H203" s="15" t="s">
        <v>126</v>
      </c>
      <c r="I203" s="15" t="s">
        <v>127</v>
      </c>
      <c r="J203" s="15" t="s">
        <v>128</v>
      </c>
      <c r="K203" s="15" t="s">
        <v>2</v>
      </c>
      <c r="L203" s="15" t="s">
        <v>3</v>
      </c>
    </row>
    <row r="204" spans="1:12" x14ac:dyDescent="0.2">
      <c r="A204" s="15" t="s">
        <v>129</v>
      </c>
      <c r="B204" s="15" t="s">
        <v>133</v>
      </c>
      <c r="C204" s="3">
        <v>101</v>
      </c>
      <c r="D204" s="19" t="s">
        <v>5</v>
      </c>
      <c r="E204" s="16">
        <v>2327</v>
      </c>
      <c r="F204" s="16">
        <v>3958</v>
      </c>
      <c r="G204" s="16">
        <v>4466</v>
      </c>
      <c r="H204" s="16">
        <v>5151</v>
      </c>
      <c r="I204" s="16">
        <v>5328</v>
      </c>
      <c r="J204" s="16">
        <v>6805</v>
      </c>
      <c r="K204" s="13">
        <f>SUM(E204:J204)</f>
        <v>28035</v>
      </c>
      <c r="L204" s="13">
        <f>SUM(H204:J204)</f>
        <v>17284</v>
      </c>
    </row>
    <row r="205" spans="1:12" x14ac:dyDescent="0.2">
      <c r="B205" s="18" t="str">
        <f>B204</f>
        <v>2015</v>
      </c>
      <c r="C205" s="3">
        <v>147</v>
      </c>
      <c r="D205" s="19" t="s">
        <v>6</v>
      </c>
      <c r="E205" s="16">
        <v>553</v>
      </c>
      <c r="F205" s="16">
        <v>1075</v>
      </c>
      <c r="G205" s="16">
        <v>1366</v>
      </c>
      <c r="H205" s="16">
        <v>1497</v>
      </c>
      <c r="I205" s="16">
        <v>1802</v>
      </c>
      <c r="J205" s="16">
        <v>2662</v>
      </c>
      <c r="K205" s="13">
        <f t="shared" ref="K205:K268" si="12">SUM(E205:J205)</f>
        <v>8955</v>
      </c>
      <c r="L205" s="13">
        <f t="shared" ref="L205:L268" si="13">SUM(H205:J205)</f>
        <v>5961</v>
      </c>
    </row>
    <row r="206" spans="1:12" x14ac:dyDescent="0.2">
      <c r="B206" s="18" t="str">
        <f t="shared" ref="B206:B269" si="14">B205</f>
        <v>2015</v>
      </c>
      <c r="C206" s="3">
        <v>151</v>
      </c>
      <c r="D206" s="19" t="s">
        <v>10</v>
      </c>
      <c r="E206" s="16">
        <v>282</v>
      </c>
      <c r="F206" s="16">
        <v>856</v>
      </c>
      <c r="G206" s="16">
        <v>1096</v>
      </c>
      <c r="H206" s="16">
        <v>1068</v>
      </c>
      <c r="I206" s="16">
        <v>865</v>
      </c>
      <c r="J206" s="16">
        <v>971</v>
      </c>
      <c r="K206" s="13">
        <f t="shared" si="12"/>
        <v>5138</v>
      </c>
      <c r="L206" s="13">
        <f t="shared" si="13"/>
        <v>2904</v>
      </c>
    </row>
    <row r="207" spans="1:12" x14ac:dyDescent="0.2">
      <c r="B207" s="18" t="str">
        <f t="shared" si="14"/>
        <v>2015</v>
      </c>
      <c r="C207" s="3">
        <v>153</v>
      </c>
      <c r="D207" s="19" t="s">
        <v>11</v>
      </c>
      <c r="E207" s="16">
        <v>319</v>
      </c>
      <c r="F207" s="16">
        <v>497</v>
      </c>
      <c r="G207" s="16">
        <v>591</v>
      </c>
      <c r="H207" s="16">
        <v>669</v>
      </c>
      <c r="I207" s="16">
        <v>759</v>
      </c>
      <c r="J207" s="16">
        <v>691</v>
      </c>
      <c r="K207" s="13">
        <f t="shared" si="12"/>
        <v>3526</v>
      </c>
      <c r="L207" s="13">
        <f t="shared" si="13"/>
        <v>2119</v>
      </c>
    </row>
    <row r="208" spans="1:12" x14ac:dyDescent="0.2">
      <c r="B208" s="18" t="str">
        <f t="shared" si="14"/>
        <v>2015</v>
      </c>
      <c r="C208" s="3">
        <v>155</v>
      </c>
      <c r="D208" s="19" t="s">
        <v>7</v>
      </c>
      <c r="E208" s="16">
        <v>39</v>
      </c>
      <c r="F208" s="16">
        <v>141</v>
      </c>
      <c r="G208" s="16">
        <v>123</v>
      </c>
      <c r="H208" s="16">
        <v>322</v>
      </c>
      <c r="I208" s="16">
        <v>358</v>
      </c>
      <c r="J208" s="16">
        <v>372</v>
      </c>
      <c r="K208" s="13">
        <f t="shared" si="12"/>
        <v>1355</v>
      </c>
      <c r="L208" s="13">
        <f t="shared" si="13"/>
        <v>1052</v>
      </c>
    </row>
    <row r="209" spans="2:12" x14ac:dyDescent="0.2">
      <c r="B209" s="18" t="str">
        <f t="shared" si="14"/>
        <v>2015</v>
      </c>
      <c r="C209" s="3">
        <v>157</v>
      </c>
      <c r="D209" s="19" t="s">
        <v>12</v>
      </c>
      <c r="E209" s="16">
        <v>313</v>
      </c>
      <c r="F209" s="16">
        <v>653</v>
      </c>
      <c r="G209" s="16">
        <v>687</v>
      </c>
      <c r="H209" s="16">
        <v>1044</v>
      </c>
      <c r="I209" s="16">
        <v>1289</v>
      </c>
      <c r="J209" s="16">
        <v>2135</v>
      </c>
      <c r="K209" s="13">
        <f t="shared" si="12"/>
        <v>6121</v>
      </c>
      <c r="L209" s="13">
        <f t="shared" si="13"/>
        <v>4468</v>
      </c>
    </row>
    <row r="210" spans="2:12" x14ac:dyDescent="0.2">
      <c r="B210" s="18" t="str">
        <f t="shared" si="14"/>
        <v>2015</v>
      </c>
      <c r="C210" s="3">
        <v>159</v>
      </c>
      <c r="D210" s="19" t="s">
        <v>13</v>
      </c>
      <c r="E210" s="16">
        <v>262</v>
      </c>
      <c r="F210" s="16">
        <v>547</v>
      </c>
      <c r="G210" s="16">
        <v>606</v>
      </c>
      <c r="H210" s="16">
        <v>779</v>
      </c>
      <c r="I210" s="16">
        <v>1346</v>
      </c>
      <c r="J210" s="16">
        <v>1619</v>
      </c>
      <c r="K210" s="13">
        <f t="shared" si="12"/>
        <v>5159</v>
      </c>
      <c r="L210" s="13">
        <f t="shared" si="13"/>
        <v>3744</v>
      </c>
    </row>
    <row r="211" spans="2:12" x14ac:dyDescent="0.2">
      <c r="B211" s="18" t="str">
        <f t="shared" si="14"/>
        <v>2015</v>
      </c>
      <c r="C211" s="3">
        <v>161</v>
      </c>
      <c r="D211" s="19" t="s">
        <v>14</v>
      </c>
      <c r="E211" s="16">
        <v>73</v>
      </c>
      <c r="F211" s="16">
        <v>166</v>
      </c>
      <c r="G211" s="16">
        <v>174</v>
      </c>
      <c r="H211" s="16">
        <v>222</v>
      </c>
      <c r="I211" s="16">
        <v>241</v>
      </c>
      <c r="J211" s="16">
        <v>255</v>
      </c>
      <c r="K211" s="13">
        <f t="shared" si="12"/>
        <v>1131</v>
      </c>
      <c r="L211" s="13">
        <f t="shared" si="13"/>
        <v>718</v>
      </c>
    </row>
    <row r="212" spans="2:12" x14ac:dyDescent="0.2">
      <c r="B212" s="18" t="str">
        <f t="shared" si="14"/>
        <v>2015</v>
      </c>
      <c r="C212" s="3">
        <v>163</v>
      </c>
      <c r="D212" s="19" t="s">
        <v>15</v>
      </c>
      <c r="E212" s="16">
        <v>50</v>
      </c>
      <c r="F212" s="16">
        <v>308</v>
      </c>
      <c r="G212" s="16">
        <v>209</v>
      </c>
      <c r="H212" s="16">
        <v>381</v>
      </c>
      <c r="I212" s="16">
        <v>352</v>
      </c>
      <c r="J212" s="16">
        <v>308</v>
      </c>
      <c r="K212" s="13">
        <f t="shared" si="12"/>
        <v>1608</v>
      </c>
      <c r="L212" s="13">
        <f t="shared" si="13"/>
        <v>1041</v>
      </c>
    </row>
    <row r="213" spans="2:12" x14ac:dyDescent="0.2">
      <c r="B213" s="18" t="str">
        <f t="shared" si="14"/>
        <v>2015</v>
      </c>
      <c r="C213" s="3">
        <v>165</v>
      </c>
      <c r="D213" s="19" t="s">
        <v>9</v>
      </c>
      <c r="E213" s="16">
        <v>114</v>
      </c>
      <c r="F213" s="16">
        <v>191</v>
      </c>
      <c r="G213" s="16">
        <v>391</v>
      </c>
      <c r="H213" s="16">
        <v>347</v>
      </c>
      <c r="I213" s="16">
        <v>276</v>
      </c>
      <c r="J213" s="16">
        <v>188</v>
      </c>
      <c r="K213" s="13">
        <f t="shared" si="12"/>
        <v>1507</v>
      </c>
      <c r="L213" s="13">
        <f t="shared" si="13"/>
        <v>811</v>
      </c>
    </row>
    <row r="214" spans="2:12" x14ac:dyDescent="0.2">
      <c r="B214" s="18" t="str">
        <f t="shared" si="14"/>
        <v>2015</v>
      </c>
      <c r="C214" s="3">
        <v>167</v>
      </c>
      <c r="D214" s="19" t="s">
        <v>16</v>
      </c>
      <c r="E214" s="16">
        <v>219</v>
      </c>
      <c r="F214" s="16">
        <v>509</v>
      </c>
      <c r="G214" s="16">
        <v>534</v>
      </c>
      <c r="H214" s="16">
        <v>1079</v>
      </c>
      <c r="I214" s="16">
        <v>897</v>
      </c>
      <c r="J214" s="16">
        <v>856</v>
      </c>
      <c r="K214" s="13">
        <f t="shared" si="12"/>
        <v>4094</v>
      </c>
      <c r="L214" s="13">
        <f t="shared" si="13"/>
        <v>2832</v>
      </c>
    </row>
    <row r="215" spans="2:12" x14ac:dyDescent="0.2">
      <c r="B215" s="18" t="str">
        <f t="shared" si="14"/>
        <v>2015</v>
      </c>
      <c r="C215" s="3">
        <v>169</v>
      </c>
      <c r="D215" s="19" t="s">
        <v>17</v>
      </c>
      <c r="E215" s="16">
        <v>216</v>
      </c>
      <c r="F215" s="16">
        <v>565</v>
      </c>
      <c r="G215" s="16">
        <v>728</v>
      </c>
      <c r="H215" s="16">
        <v>799</v>
      </c>
      <c r="I215" s="16">
        <v>641</v>
      </c>
      <c r="J215" s="16">
        <v>637</v>
      </c>
      <c r="K215" s="13">
        <f t="shared" si="12"/>
        <v>3586</v>
      </c>
      <c r="L215" s="13">
        <f t="shared" si="13"/>
        <v>2077</v>
      </c>
    </row>
    <row r="216" spans="2:12" x14ac:dyDescent="0.2">
      <c r="B216" s="18" t="str">
        <f t="shared" si="14"/>
        <v>2015</v>
      </c>
      <c r="C216" s="3">
        <v>173</v>
      </c>
      <c r="D216" s="19" t="s">
        <v>19</v>
      </c>
      <c r="E216" s="16">
        <v>197</v>
      </c>
      <c r="F216" s="16">
        <v>459</v>
      </c>
      <c r="G216" s="16">
        <v>634</v>
      </c>
      <c r="H216" s="16">
        <v>890</v>
      </c>
      <c r="I216" s="16">
        <v>1624</v>
      </c>
      <c r="J216" s="16">
        <v>2002</v>
      </c>
      <c r="K216" s="13">
        <f t="shared" si="12"/>
        <v>5806</v>
      </c>
      <c r="L216" s="13">
        <f t="shared" si="13"/>
        <v>4516</v>
      </c>
    </row>
    <row r="217" spans="2:12" x14ac:dyDescent="0.2">
      <c r="B217" s="18" t="str">
        <f t="shared" si="14"/>
        <v>2015</v>
      </c>
      <c r="C217" s="3">
        <v>175</v>
      </c>
      <c r="D217" s="19" t="s">
        <v>20</v>
      </c>
      <c r="E217" s="16">
        <v>216</v>
      </c>
      <c r="F217" s="16">
        <v>417</v>
      </c>
      <c r="G217" s="16">
        <v>481</v>
      </c>
      <c r="H217" s="16">
        <v>851</v>
      </c>
      <c r="I217" s="16">
        <v>910</v>
      </c>
      <c r="J217" s="16">
        <v>995</v>
      </c>
      <c r="K217" s="13">
        <f t="shared" si="12"/>
        <v>3870</v>
      </c>
      <c r="L217" s="13">
        <f t="shared" si="13"/>
        <v>2756</v>
      </c>
    </row>
    <row r="218" spans="2:12" x14ac:dyDescent="0.2">
      <c r="B218" s="18" t="str">
        <f t="shared" si="14"/>
        <v>2015</v>
      </c>
      <c r="C218" s="3">
        <v>183</v>
      </c>
      <c r="D218" s="19" t="s">
        <v>18</v>
      </c>
      <c r="E218" s="16">
        <v>152</v>
      </c>
      <c r="F218" s="16">
        <v>296</v>
      </c>
      <c r="G218" s="16">
        <v>272</v>
      </c>
      <c r="H218" s="16">
        <v>232</v>
      </c>
      <c r="I218" s="16">
        <v>268</v>
      </c>
      <c r="J218" s="16">
        <v>180</v>
      </c>
      <c r="K218" s="13">
        <f t="shared" si="12"/>
        <v>1400</v>
      </c>
      <c r="L218" s="13">
        <f t="shared" si="13"/>
        <v>680</v>
      </c>
    </row>
    <row r="219" spans="2:12" x14ac:dyDescent="0.2">
      <c r="B219" s="18" t="str">
        <f t="shared" si="14"/>
        <v>2015</v>
      </c>
      <c r="C219" s="3">
        <v>185</v>
      </c>
      <c r="D219" s="19" t="s">
        <v>8</v>
      </c>
      <c r="E219" s="16">
        <v>140</v>
      </c>
      <c r="F219" s="16">
        <v>297</v>
      </c>
      <c r="G219" s="16">
        <v>423</v>
      </c>
      <c r="H219" s="16">
        <v>577</v>
      </c>
      <c r="I219" s="16">
        <v>652</v>
      </c>
      <c r="J219" s="16">
        <v>589</v>
      </c>
      <c r="K219" s="13">
        <f t="shared" si="12"/>
        <v>2678</v>
      </c>
      <c r="L219" s="13">
        <f t="shared" si="13"/>
        <v>1818</v>
      </c>
    </row>
    <row r="220" spans="2:12" x14ac:dyDescent="0.2">
      <c r="B220" s="18" t="str">
        <f t="shared" si="14"/>
        <v>2015</v>
      </c>
      <c r="C220" s="3">
        <v>187</v>
      </c>
      <c r="D220" s="19" t="s">
        <v>21</v>
      </c>
      <c r="E220" s="16">
        <v>79</v>
      </c>
      <c r="F220" s="16">
        <v>192</v>
      </c>
      <c r="G220" s="16">
        <v>164</v>
      </c>
      <c r="H220" s="16">
        <v>242</v>
      </c>
      <c r="I220" s="16">
        <v>248</v>
      </c>
      <c r="J220" s="16">
        <v>187</v>
      </c>
      <c r="K220" s="13">
        <f t="shared" si="12"/>
        <v>1112</v>
      </c>
      <c r="L220" s="13">
        <f t="shared" si="13"/>
        <v>677</v>
      </c>
    </row>
    <row r="221" spans="2:12" x14ac:dyDescent="0.2">
      <c r="B221" s="18" t="str">
        <f t="shared" si="14"/>
        <v>2015</v>
      </c>
      <c r="C221" s="3">
        <v>190</v>
      </c>
      <c r="D221" s="19" t="s">
        <v>26</v>
      </c>
      <c r="E221" s="16">
        <v>159</v>
      </c>
      <c r="F221" s="16">
        <v>219</v>
      </c>
      <c r="G221" s="16">
        <v>343</v>
      </c>
      <c r="H221" s="16">
        <v>473</v>
      </c>
      <c r="I221" s="16">
        <v>605</v>
      </c>
      <c r="J221" s="16">
        <v>472</v>
      </c>
      <c r="K221" s="13">
        <f t="shared" si="12"/>
        <v>2271</v>
      </c>
      <c r="L221" s="13">
        <f t="shared" si="13"/>
        <v>1550</v>
      </c>
    </row>
    <row r="222" spans="2:12" x14ac:dyDescent="0.2">
      <c r="B222" s="18" t="str">
        <f t="shared" si="14"/>
        <v>2015</v>
      </c>
      <c r="C222" s="3">
        <v>201</v>
      </c>
      <c r="D222" s="19" t="s">
        <v>22</v>
      </c>
      <c r="E222" s="16">
        <v>78</v>
      </c>
      <c r="F222" s="16">
        <v>143</v>
      </c>
      <c r="G222" s="16">
        <v>214</v>
      </c>
      <c r="H222" s="16">
        <v>304</v>
      </c>
      <c r="I222" s="16">
        <v>216</v>
      </c>
      <c r="J222" s="16">
        <v>444</v>
      </c>
      <c r="K222" s="13">
        <f t="shared" si="12"/>
        <v>1399</v>
      </c>
      <c r="L222" s="13">
        <f t="shared" si="13"/>
        <v>964</v>
      </c>
    </row>
    <row r="223" spans="2:12" x14ac:dyDescent="0.2">
      <c r="B223" s="18" t="str">
        <f t="shared" si="14"/>
        <v>2015</v>
      </c>
      <c r="C223" s="3">
        <v>210</v>
      </c>
      <c r="D223" s="19" t="s">
        <v>24</v>
      </c>
      <c r="E223" s="17" t="s">
        <v>131</v>
      </c>
      <c r="F223" s="17" t="s">
        <v>131</v>
      </c>
      <c r="G223" s="17" t="s">
        <v>131</v>
      </c>
      <c r="H223" s="17" t="s">
        <v>131</v>
      </c>
      <c r="I223" s="17" t="s">
        <v>131</v>
      </c>
      <c r="J223" s="17" t="s">
        <v>131</v>
      </c>
      <c r="K223" s="13" t="s">
        <v>131</v>
      </c>
      <c r="L223" s="13" t="s">
        <v>131</v>
      </c>
    </row>
    <row r="224" spans="2:12" x14ac:dyDescent="0.2">
      <c r="B224" s="18" t="str">
        <f t="shared" si="14"/>
        <v>2015</v>
      </c>
      <c r="C224" s="3">
        <v>217</v>
      </c>
      <c r="D224" s="19" t="s">
        <v>29</v>
      </c>
      <c r="E224" s="16">
        <v>451</v>
      </c>
      <c r="F224" s="16">
        <v>723</v>
      </c>
      <c r="G224" s="16">
        <v>930</v>
      </c>
      <c r="H224" s="16">
        <v>1147</v>
      </c>
      <c r="I224" s="16">
        <v>1172</v>
      </c>
      <c r="J224" s="16">
        <v>1287</v>
      </c>
      <c r="K224" s="13">
        <f t="shared" si="12"/>
        <v>5710</v>
      </c>
      <c r="L224" s="13">
        <f t="shared" si="13"/>
        <v>3606</v>
      </c>
    </row>
    <row r="225" spans="2:12" x14ac:dyDescent="0.2">
      <c r="B225" s="18" t="str">
        <f t="shared" si="14"/>
        <v>2015</v>
      </c>
      <c r="C225" s="3">
        <v>219</v>
      </c>
      <c r="D225" s="19" t="s">
        <v>30</v>
      </c>
      <c r="E225" s="17" t="s">
        <v>131</v>
      </c>
      <c r="F225" s="17" t="s">
        <v>131</v>
      </c>
      <c r="G225" s="17" t="s">
        <v>131</v>
      </c>
      <c r="H225" s="17" t="s">
        <v>131</v>
      </c>
      <c r="I225" s="17" t="s">
        <v>131</v>
      </c>
      <c r="J225" s="17" t="s">
        <v>131</v>
      </c>
      <c r="K225" s="13" t="s">
        <v>131</v>
      </c>
      <c r="L225" s="13" t="s">
        <v>131</v>
      </c>
    </row>
    <row r="226" spans="2:12" x14ac:dyDescent="0.2">
      <c r="B226" s="18" t="str">
        <f t="shared" si="14"/>
        <v>2015</v>
      </c>
      <c r="C226" s="3">
        <v>223</v>
      </c>
      <c r="D226" s="19" t="s">
        <v>31</v>
      </c>
      <c r="E226" s="16">
        <v>76</v>
      </c>
      <c r="F226" s="16">
        <v>178</v>
      </c>
      <c r="G226" s="16">
        <v>319</v>
      </c>
      <c r="H226" s="16">
        <v>408</v>
      </c>
      <c r="I226" s="16">
        <v>581</v>
      </c>
      <c r="J226" s="16">
        <v>650</v>
      </c>
      <c r="K226" s="13">
        <f t="shared" si="12"/>
        <v>2212</v>
      </c>
      <c r="L226" s="13">
        <f t="shared" si="13"/>
        <v>1639</v>
      </c>
    </row>
    <row r="227" spans="2:12" x14ac:dyDescent="0.2">
      <c r="B227" s="18" t="str">
        <f t="shared" si="14"/>
        <v>2015</v>
      </c>
      <c r="C227" s="3">
        <v>230</v>
      </c>
      <c r="D227" s="19" t="s">
        <v>32</v>
      </c>
      <c r="E227" s="16">
        <v>247</v>
      </c>
      <c r="F227" s="16">
        <v>495</v>
      </c>
      <c r="G227" s="16">
        <v>773</v>
      </c>
      <c r="H227" s="16">
        <v>1195</v>
      </c>
      <c r="I227" s="16">
        <v>1670</v>
      </c>
      <c r="J227" s="16">
        <v>2115</v>
      </c>
      <c r="K227" s="13">
        <f t="shared" si="12"/>
        <v>6495</v>
      </c>
      <c r="L227" s="13">
        <f t="shared" si="13"/>
        <v>4980</v>
      </c>
    </row>
    <row r="228" spans="2:12" x14ac:dyDescent="0.2">
      <c r="B228" s="18" t="str">
        <f t="shared" si="14"/>
        <v>2015</v>
      </c>
      <c r="C228" s="3">
        <v>240</v>
      </c>
      <c r="D228" s="19" t="s">
        <v>23</v>
      </c>
      <c r="E228" s="16">
        <v>209</v>
      </c>
      <c r="F228" s="16">
        <v>404</v>
      </c>
      <c r="G228" s="16">
        <v>495</v>
      </c>
      <c r="H228" s="16">
        <v>450</v>
      </c>
      <c r="I228" s="16">
        <v>529</v>
      </c>
      <c r="J228" s="16">
        <v>279</v>
      </c>
      <c r="K228" s="13">
        <f t="shared" si="12"/>
        <v>2366</v>
      </c>
      <c r="L228" s="13">
        <f t="shared" si="13"/>
        <v>1258</v>
      </c>
    </row>
    <row r="229" spans="2:12" x14ac:dyDescent="0.2">
      <c r="B229" s="18" t="str">
        <f t="shared" si="14"/>
        <v>2015</v>
      </c>
      <c r="C229" s="3">
        <v>250</v>
      </c>
      <c r="D229" s="19" t="s">
        <v>25</v>
      </c>
      <c r="E229" s="16">
        <v>235</v>
      </c>
      <c r="F229" s="16">
        <v>333</v>
      </c>
      <c r="G229" s="16">
        <v>568</v>
      </c>
      <c r="H229" s="16">
        <v>534</v>
      </c>
      <c r="I229" s="16">
        <v>613</v>
      </c>
      <c r="J229" s="16">
        <v>628</v>
      </c>
      <c r="K229" s="13">
        <f t="shared" si="12"/>
        <v>2911</v>
      </c>
      <c r="L229" s="13">
        <f t="shared" si="13"/>
        <v>1775</v>
      </c>
    </row>
    <row r="230" spans="2:12" x14ac:dyDescent="0.2">
      <c r="B230" s="18" t="str">
        <f t="shared" si="14"/>
        <v>2015</v>
      </c>
      <c r="C230" s="3">
        <v>253</v>
      </c>
      <c r="D230" s="19" t="s">
        <v>35</v>
      </c>
      <c r="E230" s="16">
        <v>134</v>
      </c>
      <c r="F230" s="16">
        <v>376</v>
      </c>
      <c r="G230" s="16">
        <v>421</v>
      </c>
      <c r="H230" s="16">
        <v>570</v>
      </c>
      <c r="I230" s="16">
        <v>463</v>
      </c>
      <c r="J230" s="16">
        <v>442</v>
      </c>
      <c r="K230" s="13">
        <f t="shared" si="12"/>
        <v>2406</v>
      </c>
      <c r="L230" s="13">
        <f t="shared" si="13"/>
        <v>1475</v>
      </c>
    </row>
    <row r="231" spans="2:12" x14ac:dyDescent="0.2">
      <c r="B231" s="18" t="str">
        <f t="shared" si="14"/>
        <v>2015</v>
      </c>
      <c r="C231" s="3">
        <v>259</v>
      </c>
      <c r="D231" s="19" t="s">
        <v>36</v>
      </c>
      <c r="E231" s="16">
        <v>333</v>
      </c>
      <c r="F231" s="16">
        <v>534</v>
      </c>
      <c r="G231" s="16">
        <v>758</v>
      </c>
      <c r="H231" s="16">
        <v>736</v>
      </c>
      <c r="I231" s="16">
        <v>618</v>
      </c>
      <c r="J231" s="16">
        <v>819</v>
      </c>
      <c r="K231" s="13">
        <f t="shared" si="12"/>
        <v>3798</v>
      </c>
      <c r="L231" s="13">
        <f t="shared" si="13"/>
        <v>2173</v>
      </c>
    </row>
    <row r="232" spans="2:12" x14ac:dyDescent="0.2">
      <c r="B232" s="18" t="str">
        <f t="shared" si="14"/>
        <v>2015</v>
      </c>
      <c r="C232" s="3">
        <v>260</v>
      </c>
      <c r="D232" s="19" t="s">
        <v>28</v>
      </c>
      <c r="E232" s="17" t="s">
        <v>131</v>
      </c>
      <c r="F232" s="17" t="s">
        <v>131</v>
      </c>
      <c r="G232" s="17" t="s">
        <v>131</v>
      </c>
      <c r="H232" s="17" t="s">
        <v>131</v>
      </c>
      <c r="I232" s="17" t="s">
        <v>131</v>
      </c>
      <c r="J232" s="17" t="s">
        <v>131</v>
      </c>
      <c r="K232" s="13" t="s">
        <v>131</v>
      </c>
      <c r="L232" s="13" t="s">
        <v>131</v>
      </c>
    </row>
    <row r="233" spans="2:12" x14ac:dyDescent="0.2">
      <c r="B233" s="18" t="str">
        <f t="shared" si="14"/>
        <v>2015</v>
      </c>
      <c r="C233" s="3">
        <v>265</v>
      </c>
      <c r="D233" s="19" t="s">
        <v>38</v>
      </c>
      <c r="E233" s="16">
        <v>400</v>
      </c>
      <c r="F233" s="16">
        <v>932</v>
      </c>
      <c r="G233" s="16">
        <v>1063</v>
      </c>
      <c r="H233" s="16">
        <v>1361</v>
      </c>
      <c r="I233" s="16">
        <v>1318</v>
      </c>
      <c r="J233" s="16">
        <v>1371</v>
      </c>
      <c r="K233" s="13">
        <f t="shared" si="12"/>
        <v>6445</v>
      </c>
      <c r="L233" s="13">
        <f t="shared" si="13"/>
        <v>4050</v>
      </c>
    </row>
    <row r="234" spans="2:12" x14ac:dyDescent="0.2">
      <c r="B234" s="18" t="str">
        <f t="shared" si="14"/>
        <v>2015</v>
      </c>
      <c r="C234" s="3">
        <v>269</v>
      </c>
      <c r="D234" s="19" t="s">
        <v>39</v>
      </c>
      <c r="E234" s="16">
        <v>28</v>
      </c>
      <c r="F234" s="16">
        <v>154</v>
      </c>
      <c r="G234" s="16">
        <v>181</v>
      </c>
      <c r="H234" s="16">
        <v>311</v>
      </c>
      <c r="I234" s="16">
        <v>188</v>
      </c>
      <c r="J234" s="16">
        <v>185</v>
      </c>
      <c r="K234" s="13">
        <f t="shared" si="12"/>
        <v>1047</v>
      </c>
      <c r="L234" s="13">
        <f t="shared" si="13"/>
        <v>684</v>
      </c>
    </row>
    <row r="235" spans="2:12" x14ac:dyDescent="0.2">
      <c r="B235" s="18" t="str">
        <f t="shared" si="14"/>
        <v>2015</v>
      </c>
      <c r="C235" s="3">
        <v>270</v>
      </c>
      <c r="D235" s="19" t="s">
        <v>27</v>
      </c>
      <c r="E235" s="17" t="s">
        <v>131</v>
      </c>
      <c r="F235" s="17" t="s">
        <v>131</v>
      </c>
      <c r="G235" s="17" t="s">
        <v>131</v>
      </c>
      <c r="H235" s="17" t="s">
        <v>131</v>
      </c>
      <c r="I235" s="17" t="s">
        <v>131</v>
      </c>
      <c r="J235" s="17" t="s">
        <v>131</v>
      </c>
      <c r="K235" s="13" t="s">
        <v>131</v>
      </c>
      <c r="L235" s="13" t="s">
        <v>131</v>
      </c>
    </row>
    <row r="236" spans="2:12" x14ac:dyDescent="0.2">
      <c r="B236" s="18" t="str">
        <f t="shared" si="14"/>
        <v>2015</v>
      </c>
      <c r="C236" s="3">
        <v>306</v>
      </c>
      <c r="D236" s="19" t="s">
        <v>46</v>
      </c>
      <c r="E236" s="16">
        <v>286</v>
      </c>
      <c r="F236" s="16">
        <v>487</v>
      </c>
      <c r="G236" s="16">
        <v>781</v>
      </c>
      <c r="H236" s="16">
        <v>804</v>
      </c>
      <c r="I236" s="16">
        <v>692</v>
      </c>
      <c r="J236" s="16">
        <v>833</v>
      </c>
      <c r="K236" s="13">
        <f t="shared" si="12"/>
        <v>3883</v>
      </c>
      <c r="L236" s="13">
        <f t="shared" si="13"/>
        <v>2329</v>
      </c>
    </row>
    <row r="237" spans="2:12" x14ac:dyDescent="0.2">
      <c r="B237" s="18" t="str">
        <f t="shared" si="14"/>
        <v>2015</v>
      </c>
      <c r="C237" s="3">
        <v>316</v>
      </c>
      <c r="D237" s="19" t="s">
        <v>42</v>
      </c>
      <c r="E237" s="16">
        <v>340</v>
      </c>
      <c r="F237" s="16">
        <v>846</v>
      </c>
      <c r="G237" s="16">
        <v>1609</v>
      </c>
      <c r="H237" s="16">
        <v>1700</v>
      </c>
      <c r="I237" s="16">
        <v>2321</v>
      </c>
      <c r="J237" s="16">
        <v>2332</v>
      </c>
      <c r="K237" s="13">
        <f t="shared" si="12"/>
        <v>9148</v>
      </c>
      <c r="L237" s="13">
        <f t="shared" si="13"/>
        <v>6353</v>
      </c>
    </row>
    <row r="238" spans="2:12" x14ac:dyDescent="0.2">
      <c r="B238" s="18" t="str">
        <f t="shared" si="14"/>
        <v>2015</v>
      </c>
      <c r="C238" s="3">
        <v>320</v>
      </c>
      <c r="D238" s="19" t="s">
        <v>40</v>
      </c>
      <c r="E238" s="16">
        <v>116</v>
      </c>
      <c r="F238" s="16">
        <v>291</v>
      </c>
      <c r="G238" s="16">
        <v>343</v>
      </c>
      <c r="H238" s="16">
        <v>575</v>
      </c>
      <c r="I238" s="16">
        <v>597</v>
      </c>
      <c r="J238" s="16">
        <v>744</v>
      </c>
      <c r="K238" s="13">
        <f t="shared" si="12"/>
        <v>2666</v>
      </c>
      <c r="L238" s="13">
        <f t="shared" si="13"/>
        <v>1916</v>
      </c>
    </row>
    <row r="239" spans="2:12" x14ac:dyDescent="0.2">
      <c r="B239" s="18" t="str">
        <f t="shared" si="14"/>
        <v>2015</v>
      </c>
      <c r="C239" s="3">
        <v>326</v>
      </c>
      <c r="D239" s="19" t="s">
        <v>43</v>
      </c>
      <c r="E239" s="16">
        <v>205</v>
      </c>
      <c r="F239" s="16">
        <v>556</v>
      </c>
      <c r="G239" s="16">
        <v>657</v>
      </c>
      <c r="H239" s="16">
        <v>859</v>
      </c>
      <c r="I239" s="16">
        <v>793</v>
      </c>
      <c r="J239" s="16">
        <v>1037</v>
      </c>
      <c r="K239" s="13">
        <f t="shared" si="12"/>
        <v>4107</v>
      </c>
      <c r="L239" s="13">
        <f t="shared" si="13"/>
        <v>2689</v>
      </c>
    </row>
    <row r="240" spans="2:12" x14ac:dyDescent="0.2">
      <c r="B240" s="18" t="str">
        <f t="shared" si="14"/>
        <v>2015</v>
      </c>
      <c r="C240" s="3">
        <v>329</v>
      </c>
      <c r="D240" s="19" t="s">
        <v>47</v>
      </c>
      <c r="E240" s="16">
        <v>148</v>
      </c>
      <c r="F240" s="16">
        <v>263</v>
      </c>
      <c r="G240" s="16">
        <v>356</v>
      </c>
      <c r="H240" s="16">
        <v>485</v>
      </c>
      <c r="I240" s="16">
        <v>443</v>
      </c>
      <c r="J240" s="16">
        <v>647</v>
      </c>
      <c r="K240" s="13">
        <f t="shared" si="12"/>
        <v>2342</v>
      </c>
      <c r="L240" s="13">
        <f t="shared" si="13"/>
        <v>1575</v>
      </c>
    </row>
    <row r="241" spans="2:12" x14ac:dyDescent="0.2">
      <c r="B241" s="18" t="str">
        <f t="shared" si="14"/>
        <v>2015</v>
      </c>
      <c r="C241" s="3">
        <v>330</v>
      </c>
      <c r="D241" s="19" t="s">
        <v>48</v>
      </c>
      <c r="E241" s="16">
        <v>516</v>
      </c>
      <c r="F241" s="16">
        <v>1115</v>
      </c>
      <c r="G241" s="16">
        <v>1291</v>
      </c>
      <c r="H241" s="16">
        <v>1709</v>
      </c>
      <c r="I241" s="16">
        <v>1888</v>
      </c>
      <c r="J241" s="16">
        <v>2293</v>
      </c>
      <c r="K241" s="13">
        <f t="shared" si="12"/>
        <v>8812</v>
      </c>
      <c r="L241" s="13">
        <f t="shared" si="13"/>
        <v>5890</v>
      </c>
    </row>
    <row r="242" spans="2:12" x14ac:dyDescent="0.2">
      <c r="B242" s="18" t="str">
        <f t="shared" si="14"/>
        <v>2015</v>
      </c>
      <c r="C242" s="3">
        <v>336</v>
      </c>
      <c r="D242" s="19" t="s">
        <v>50</v>
      </c>
      <c r="E242" s="17" t="s">
        <v>131</v>
      </c>
      <c r="F242" s="17" t="s">
        <v>131</v>
      </c>
      <c r="G242" s="17" t="s">
        <v>131</v>
      </c>
      <c r="H242" s="17" t="s">
        <v>131</v>
      </c>
      <c r="I242" s="17" t="s">
        <v>131</v>
      </c>
      <c r="J242" s="17" t="s">
        <v>131</v>
      </c>
      <c r="K242" s="13" t="s">
        <v>131</v>
      </c>
      <c r="L242" s="13" t="s">
        <v>131</v>
      </c>
    </row>
    <row r="243" spans="2:12" x14ac:dyDescent="0.2">
      <c r="B243" s="18" t="str">
        <f t="shared" si="14"/>
        <v>2015</v>
      </c>
      <c r="C243" s="3">
        <v>340</v>
      </c>
      <c r="D243" s="19" t="s">
        <v>49</v>
      </c>
      <c r="E243" s="16">
        <v>178</v>
      </c>
      <c r="F243" s="16">
        <v>486</v>
      </c>
      <c r="G243" s="16">
        <v>311</v>
      </c>
      <c r="H243" s="16">
        <v>480</v>
      </c>
      <c r="I243" s="16">
        <v>418</v>
      </c>
      <c r="J243" s="16">
        <v>515</v>
      </c>
      <c r="K243" s="13">
        <f t="shared" si="12"/>
        <v>2388</v>
      </c>
      <c r="L243" s="13">
        <f t="shared" si="13"/>
        <v>1413</v>
      </c>
    </row>
    <row r="244" spans="2:12" x14ac:dyDescent="0.2">
      <c r="B244" s="18" t="str">
        <f t="shared" si="14"/>
        <v>2015</v>
      </c>
      <c r="C244" s="3">
        <v>350</v>
      </c>
      <c r="D244" s="19" t="s">
        <v>37</v>
      </c>
      <c r="E244" s="16">
        <v>166</v>
      </c>
      <c r="F244" s="16">
        <v>264</v>
      </c>
      <c r="G244" s="16">
        <v>323</v>
      </c>
      <c r="H244" s="16">
        <v>512</v>
      </c>
      <c r="I244" s="16">
        <v>382</v>
      </c>
      <c r="J244" s="16">
        <v>629</v>
      </c>
      <c r="K244" s="13">
        <f t="shared" si="12"/>
        <v>2276</v>
      </c>
      <c r="L244" s="13">
        <f t="shared" si="13"/>
        <v>1523</v>
      </c>
    </row>
    <row r="245" spans="2:12" x14ac:dyDescent="0.2">
      <c r="B245" s="18" t="str">
        <f t="shared" si="14"/>
        <v>2015</v>
      </c>
      <c r="C245" s="3">
        <v>360</v>
      </c>
      <c r="D245" s="19" t="s">
        <v>44</v>
      </c>
      <c r="E245" s="16">
        <v>276</v>
      </c>
      <c r="F245" s="16">
        <v>559</v>
      </c>
      <c r="G245" s="16">
        <v>635</v>
      </c>
      <c r="H245" s="16">
        <v>903</v>
      </c>
      <c r="I245" s="16">
        <v>1072</v>
      </c>
      <c r="J245" s="16">
        <v>1092</v>
      </c>
      <c r="K245" s="13">
        <f t="shared" si="12"/>
        <v>4537</v>
      </c>
      <c r="L245" s="13">
        <f t="shared" si="13"/>
        <v>3067</v>
      </c>
    </row>
    <row r="246" spans="2:12" x14ac:dyDescent="0.2">
      <c r="B246" s="18" t="str">
        <f t="shared" si="14"/>
        <v>2015</v>
      </c>
      <c r="C246" s="3">
        <v>370</v>
      </c>
      <c r="D246" s="19" t="s">
        <v>45</v>
      </c>
      <c r="E246" s="17" t="s">
        <v>131</v>
      </c>
      <c r="F246" s="17" t="s">
        <v>131</v>
      </c>
      <c r="G246" s="17" t="s">
        <v>131</v>
      </c>
      <c r="H246" s="17" t="s">
        <v>131</v>
      </c>
      <c r="I246" s="17" t="s">
        <v>131</v>
      </c>
      <c r="J246" s="17" t="s">
        <v>131</v>
      </c>
      <c r="K246" s="13" t="s">
        <v>131</v>
      </c>
      <c r="L246" s="13" t="s">
        <v>131</v>
      </c>
    </row>
    <row r="247" spans="2:12" x14ac:dyDescent="0.2">
      <c r="B247" s="18" t="str">
        <f t="shared" si="14"/>
        <v>2015</v>
      </c>
      <c r="C247" s="3">
        <v>376</v>
      </c>
      <c r="D247" s="19" t="s">
        <v>41</v>
      </c>
      <c r="E247" s="16">
        <v>281</v>
      </c>
      <c r="F247" s="16">
        <v>576</v>
      </c>
      <c r="G247" s="16">
        <v>789</v>
      </c>
      <c r="H247" s="16">
        <v>1085</v>
      </c>
      <c r="I247" s="16">
        <v>1095</v>
      </c>
      <c r="J247" s="16">
        <v>1430</v>
      </c>
      <c r="K247" s="13">
        <f t="shared" si="12"/>
        <v>5256</v>
      </c>
      <c r="L247" s="13">
        <f t="shared" si="13"/>
        <v>3610</v>
      </c>
    </row>
    <row r="248" spans="2:12" x14ac:dyDescent="0.2">
      <c r="B248" s="18" t="str">
        <f t="shared" si="14"/>
        <v>2015</v>
      </c>
      <c r="C248" s="3">
        <v>390</v>
      </c>
      <c r="D248" s="19" t="s">
        <v>51</v>
      </c>
      <c r="E248" s="16">
        <v>192</v>
      </c>
      <c r="F248" s="16">
        <v>497</v>
      </c>
      <c r="G248" s="16">
        <v>583</v>
      </c>
      <c r="H248" s="16">
        <v>736</v>
      </c>
      <c r="I248" s="16">
        <v>980</v>
      </c>
      <c r="J248" s="16">
        <v>969</v>
      </c>
      <c r="K248" s="13">
        <f t="shared" si="12"/>
        <v>3957</v>
      </c>
      <c r="L248" s="13">
        <f t="shared" si="13"/>
        <v>2685</v>
      </c>
    </row>
    <row r="249" spans="2:12" x14ac:dyDescent="0.2">
      <c r="B249" s="18" t="str">
        <f t="shared" si="14"/>
        <v>2015</v>
      </c>
      <c r="C249" s="3">
        <v>400</v>
      </c>
      <c r="D249" s="19" t="s">
        <v>33</v>
      </c>
      <c r="E249" s="16">
        <v>167</v>
      </c>
      <c r="F249" s="16">
        <v>553</v>
      </c>
      <c r="G249" s="16">
        <v>703</v>
      </c>
      <c r="H249" s="16">
        <v>854</v>
      </c>
      <c r="I249" s="16">
        <v>901</v>
      </c>
      <c r="J249" s="16">
        <v>1081</v>
      </c>
      <c r="K249" s="13">
        <f t="shared" si="12"/>
        <v>4259</v>
      </c>
      <c r="L249" s="13">
        <f t="shared" si="13"/>
        <v>2836</v>
      </c>
    </row>
    <row r="250" spans="2:12" x14ac:dyDescent="0.2">
      <c r="B250" s="18" t="str">
        <f t="shared" si="14"/>
        <v>2015</v>
      </c>
      <c r="C250" s="3">
        <v>410</v>
      </c>
      <c r="D250" s="19" t="s">
        <v>56</v>
      </c>
      <c r="E250" s="16">
        <v>86</v>
      </c>
      <c r="F250" s="16">
        <v>277</v>
      </c>
      <c r="G250" s="16">
        <v>394</v>
      </c>
      <c r="H250" s="16">
        <v>438</v>
      </c>
      <c r="I250" s="16">
        <v>750</v>
      </c>
      <c r="J250" s="16">
        <v>588</v>
      </c>
      <c r="K250" s="13">
        <f t="shared" si="12"/>
        <v>2533</v>
      </c>
      <c r="L250" s="13">
        <f t="shared" si="13"/>
        <v>1776</v>
      </c>
    </row>
    <row r="251" spans="2:12" x14ac:dyDescent="0.2">
      <c r="B251" s="18" t="str">
        <f t="shared" si="14"/>
        <v>2015</v>
      </c>
      <c r="C251" s="3">
        <v>420</v>
      </c>
      <c r="D251" s="19" t="s">
        <v>52</v>
      </c>
      <c r="E251" s="16">
        <v>122</v>
      </c>
      <c r="F251" s="16">
        <v>360</v>
      </c>
      <c r="G251" s="16">
        <v>492</v>
      </c>
      <c r="H251" s="16">
        <v>754</v>
      </c>
      <c r="I251" s="16">
        <v>758</v>
      </c>
      <c r="J251" s="16">
        <v>786</v>
      </c>
      <c r="K251" s="13">
        <f t="shared" si="12"/>
        <v>3272</v>
      </c>
      <c r="L251" s="13">
        <f t="shared" si="13"/>
        <v>2298</v>
      </c>
    </row>
    <row r="252" spans="2:12" x14ac:dyDescent="0.2">
      <c r="B252" s="18" t="str">
        <f t="shared" si="14"/>
        <v>2015</v>
      </c>
      <c r="C252" s="3">
        <v>430</v>
      </c>
      <c r="D252" s="19" t="s">
        <v>53</v>
      </c>
      <c r="E252" s="16">
        <v>136</v>
      </c>
      <c r="F252" s="16">
        <v>458</v>
      </c>
      <c r="G252" s="16">
        <v>544</v>
      </c>
      <c r="H252" s="16">
        <v>715</v>
      </c>
      <c r="I252" s="16">
        <v>965</v>
      </c>
      <c r="J252" s="16">
        <v>1320</v>
      </c>
      <c r="K252" s="13">
        <f t="shared" si="12"/>
        <v>4138</v>
      </c>
      <c r="L252" s="13">
        <f t="shared" si="13"/>
        <v>3000</v>
      </c>
    </row>
    <row r="253" spans="2:12" x14ac:dyDescent="0.2">
      <c r="B253" s="18" t="str">
        <f t="shared" si="14"/>
        <v>2015</v>
      </c>
      <c r="C253" s="3">
        <v>440</v>
      </c>
      <c r="D253" s="19" t="s">
        <v>54</v>
      </c>
      <c r="E253" s="16">
        <v>124</v>
      </c>
      <c r="F253" s="16">
        <v>272</v>
      </c>
      <c r="G253" s="16">
        <v>453</v>
      </c>
      <c r="H253" s="16">
        <v>416</v>
      </c>
      <c r="I253" s="16">
        <v>327</v>
      </c>
      <c r="J253" s="16">
        <v>351</v>
      </c>
      <c r="K253" s="13">
        <f t="shared" si="12"/>
        <v>1943</v>
      </c>
      <c r="L253" s="13">
        <f t="shared" si="13"/>
        <v>1094</v>
      </c>
    </row>
    <row r="254" spans="2:12" x14ac:dyDescent="0.2">
      <c r="B254" s="18" t="str">
        <f t="shared" si="14"/>
        <v>2015</v>
      </c>
      <c r="C254" s="3">
        <v>450</v>
      </c>
      <c r="D254" s="19" t="s">
        <v>58</v>
      </c>
      <c r="E254" s="16">
        <v>122</v>
      </c>
      <c r="F254" s="16">
        <v>246</v>
      </c>
      <c r="G254" s="16">
        <v>358</v>
      </c>
      <c r="H254" s="16">
        <v>617</v>
      </c>
      <c r="I254" s="16">
        <v>781</v>
      </c>
      <c r="J254" s="16">
        <v>747</v>
      </c>
      <c r="K254" s="13">
        <f t="shared" si="12"/>
        <v>2871</v>
      </c>
      <c r="L254" s="13">
        <f t="shared" si="13"/>
        <v>2145</v>
      </c>
    </row>
    <row r="255" spans="2:12" x14ac:dyDescent="0.2">
      <c r="B255" s="18" t="str">
        <f t="shared" si="14"/>
        <v>2015</v>
      </c>
      <c r="C255" s="3">
        <v>461</v>
      </c>
      <c r="D255" s="19" t="s">
        <v>59</v>
      </c>
      <c r="E255" s="16">
        <v>558</v>
      </c>
      <c r="F255" s="16">
        <v>1256</v>
      </c>
      <c r="G255" s="16">
        <v>1550</v>
      </c>
      <c r="H255" s="16">
        <v>2239</v>
      </c>
      <c r="I255" s="16">
        <v>2352</v>
      </c>
      <c r="J255" s="16">
        <v>2757</v>
      </c>
      <c r="K255" s="13">
        <f t="shared" si="12"/>
        <v>10712</v>
      </c>
      <c r="L255" s="13">
        <f t="shared" si="13"/>
        <v>7348</v>
      </c>
    </row>
    <row r="256" spans="2:12" x14ac:dyDescent="0.2">
      <c r="B256" s="18" t="str">
        <f t="shared" si="14"/>
        <v>2015</v>
      </c>
      <c r="C256" s="3">
        <v>479</v>
      </c>
      <c r="D256" s="19" t="s">
        <v>60</v>
      </c>
      <c r="E256" s="16">
        <v>352</v>
      </c>
      <c r="F256" s="16">
        <v>697</v>
      </c>
      <c r="G256" s="16">
        <v>1040</v>
      </c>
      <c r="H256" s="16">
        <v>1260</v>
      </c>
      <c r="I256" s="16">
        <v>1541</v>
      </c>
      <c r="J256" s="16">
        <v>2084</v>
      </c>
      <c r="K256" s="13">
        <f t="shared" si="12"/>
        <v>6974</v>
      </c>
      <c r="L256" s="13">
        <f t="shared" si="13"/>
        <v>4885</v>
      </c>
    </row>
    <row r="257" spans="2:12" x14ac:dyDescent="0.2">
      <c r="B257" s="18" t="str">
        <f t="shared" si="14"/>
        <v>2015</v>
      </c>
      <c r="C257" s="3">
        <v>480</v>
      </c>
      <c r="D257" s="19" t="s">
        <v>57</v>
      </c>
      <c r="E257" s="16">
        <v>181</v>
      </c>
      <c r="F257" s="16">
        <v>353</v>
      </c>
      <c r="G257" s="16">
        <v>384</v>
      </c>
      <c r="H257" s="16">
        <v>527</v>
      </c>
      <c r="I257" s="16">
        <v>681</v>
      </c>
      <c r="J257" s="16">
        <v>505</v>
      </c>
      <c r="K257" s="13">
        <f t="shared" si="12"/>
        <v>2631</v>
      </c>
      <c r="L257" s="13">
        <f t="shared" si="13"/>
        <v>1713</v>
      </c>
    </row>
    <row r="258" spans="2:12" x14ac:dyDescent="0.2">
      <c r="B258" s="18" t="str">
        <f t="shared" si="14"/>
        <v>2015</v>
      </c>
      <c r="C258" s="3">
        <v>482</v>
      </c>
      <c r="D258" s="19" t="s">
        <v>55</v>
      </c>
      <c r="E258" s="16">
        <v>59</v>
      </c>
      <c r="F258" s="16">
        <v>112</v>
      </c>
      <c r="G258" s="16">
        <v>99</v>
      </c>
      <c r="H258" s="16">
        <v>199</v>
      </c>
      <c r="I258" s="16">
        <v>292</v>
      </c>
      <c r="J258" s="16">
        <v>267</v>
      </c>
      <c r="K258" s="13">
        <f t="shared" si="12"/>
        <v>1028</v>
      </c>
      <c r="L258" s="13">
        <f t="shared" si="13"/>
        <v>758</v>
      </c>
    </row>
    <row r="259" spans="2:12" x14ac:dyDescent="0.2">
      <c r="B259" s="18" t="str">
        <f t="shared" si="14"/>
        <v>2015</v>
      </c>
      <c r="C259" s="3">
        <v>492</v>
      </c>
      <c r="D259" s="19" t="s">
        <v>61</v>
      </c>
      <c r="E259" s="16">
        <v>11</v>
      </c>
      <c r="F259" s="16">
        <v>43</v>
      </c>
      <c r="G259" s="16">
        <v>111</v>
      </c>
      <c r="H259" s="16">
        <v>111</v>
      </c>
      <c r="I259" s="16">
        <v>95</v>
      </c>
      <c r="J259" s="16">
        <v>160</v>
      </c>
      <c r="K259" s="13">
        <f t="shared" si="12"/>
        <v>531</v>
      </c>
      <c r="L259" s="13">
        <f t="shared" si="13"/>
        <v>366</v>
      </c>
    </row>
    <row r="260" spans="2:12" x14ac:dyDescent="0.2">
      <c r="B260" s="18" t="str">
        <f t="shared" si="14"/>
        <v>2015</v>
      </c>
      <c r="C260" s="3">
        <v>510</v>
      </c>
      <c r="D260" s="19" t="s">
        <v>66</v>
      </c>
      <c r="E260" s="16">
        <v>161</v>
      </c>
      <c r="F260" s="16">
        <v>499</v>
      </c>
      <c r="G260" s="16">
        <v>762</v>
      </c>
      <c r="H260" s="16">
        <v>980</v>
      </c>
      <c r="I260" s="16">
        <v>1217</v>
      </c>
      <c r="J260" s="16">
        <v>1181</v>
      </c>
      <c r="K260" s="13">
        <f t="shared" si="12"/>
        <v>4800</v>
      </c>
      <c r="L260" s="13">
        <f t="shared" si="13"/>
        <v>3378</v>
      </c>
    </row>
    <row r="261" spans="2:12" x14ac:dyDescent="0.2">
      <c r="B261" s="18" t="str">
        <f t="shared" si="14"/>
        <v>2015</v>
      </c>
      <c r="C261" s="3">
        <v>530</v>
      </c>
      <c r="D261" s="19" t="s">
        <v>62</v>
      </c>
      <c r="E261" s="16">
        <v>61</v>
      </c>
      <c r="F261" s="16">
        <v>174</v>
      </c>
      <c r="G261" s="16">
        <v>179</v>
      </c>
      <c r="H261" s="16">
        <v>330</v>
      </c>
      <c r="I261" s="16">
        <v>379</v>
      </c>
      <c r="J261" s="16">
        <v>325</v>
      </c>
      <c r="K261" s="13">
        <f t="shared" si="12"/>
        <v>1448</v>
      </c>
      <c r="L261" s="13">
        <f t="shared" si="13"/>
        <v>1034</v>
      </c>
    </row>
    <row r="262" spans="2:12" x14ac:dyDescent="0.2">
      <c r="B262" s="18" t="str">
        <f t="shared" si="14"/>
        <v>2015</v>
      </c>
      <c r="C262" s="3">
        <v>540</v>
      </c>
      <c r="D262" s="19" t="s">
        <v>68</v>
      </c>
      <c r="E262" s="16">
        <v>263</v>
      </c>
      <c r="F262" s="16">
        <v>552</v>
      </c>
      <c r="G262" s="16">
        <v>950</v>
      </c>
      <c r="H262" s="16">
        <v>1385</v>
      </c>
      <c r="I262" s="16">
        <v>1410</v>
      </c>
      <c r="J262" s="16">
        <v>1695</v>
      </c>
      <c r="K262" s="13">
        <f t="shared" si="12"/>
        <v>6255</v>
      </c>
      <c r="L262" s="13">
        <f t="shared" si="13"/>
        <v>4490</v>
      </c>
    </row>
    <row r="263" spans="2:12" x14ac:dyDescent="0.2">
      <c r="B263" s="18" t="str">
        <f t="shared" si="14"/>
        <v>2015</v>
      </c>
      <c r="C263" s="3">
        <v>550</v>
      </c>
      <c r="D263" s="19" t="s">
        <v>69</v>
      </c>
      <c r="E263" s="16">
        <v>180</v>
      </c>
      <c r="F263" s="16">
        <v>325</v>
      </c>
      <c r="G263" s="16">
        <v>441</v>
      </c>
      <c r="H263" s="16">
        <v>721</v>
      </c>
      <c r="I263" s="16">
        <v>706</v>
      </c>
      <c r="J263" s="16">
        <v>889</v>
      </c>
      <c r="K263" s="13">
        <f t="shared" si="12"/>
        <v>3262</v>
      </c>
      <c r="L263" s="13">
        <f t="shared" si="13"/>
        <v>2316</v>
      </c>
    </row>
    <row r="264" spans="2:12" x14ac:dyDescent="0.2">
      <c r="B264" s="18" t="str">
        <f t="shared" si="14"/>
        <v>2015</v>
      </c>
      <c r="C264" s="3">
        <v>561</v>
      </c>
      <c r="D264" s="19" t="s">
        <v>63</v>
      </c>
      <c r="E264" s="16">
        <v>535</v>
      </c>
      <c r="F264" s="16">
        <v>1389</v>
      </c>
      <c r="G264" s="16">
        <v>1597</v>
      </c>
      <c r="H264" s="16">
        <v>2182</v>
      </c>
      <c r="I264" s="16">
        <v>2116</v>
      </c>
      <c r="J264" s="16">
        <v>2520</v>
      </c>
      <c r="K264" s="13">
        <f t="shared" si="12"/>
        <v>10339</v>
      </c>
      <c r="L264" s="13">
        <f t="shared" si="13"/>
        <v>6818</v>
      </c>
    </row>
    <row r="265" spans="2:12" x14ac:dyDescent="0.2">
      <c r="B265" s="18" t="str">
        <f t="shared" si="14"/>
        <v>2015</v>
      </c>
      <c r="C265" s="3">
        <v>563</v>
      </c>
      <c r="D265" s="19" t="s">
        <v>64</v>
      </c>
      <c r="E265" s="16">
        <v>21</v>
      </c>
      <c r="F265" s="16">
        <v>54</v>
      </c>
      <c r="G265" s="16">
        <v>80</v>
      </c>
      <c r="H265" s="16">
        <v>87</v>
      </c>
      <c r="I265" s="16">
        <v>69</v>
      </c>
      <c r="J265" s="16">
        <v>41</v>
      </c>
      <c r="K265" s="13">
        <f t="shared" si="12"/>
        <v>352</v>
      </c>
      <c r="L265" s="13">
        <f t="shared" si="13"/>
        <v>197</v>
      </c>
    </row>
    <row r="266" spans="2:12" x14ac:dyDescent="0.2">
      <c r="B266" s="18" t="str">
        <f t="shared" si="14"/>
        <v>2015</v>
      </c>
      <c r="C266" s="3">
        <v>573</v>
      </c>
      <c r="D266" s="19" t="s">
        <v>70</v>
      </c>
      <c r="E266" s="16">
        <v>152</v>
      </c>
      <c r="F266" s="16">
        <v>336</v>
      </c>
      <c r="G266" s="16">
        <v>286</v>
      </c>
      <c r="H266" s="16">
        <v>561</v>
      </c>
      <c r="I266" s="16">
        <v>624</v>
      </c>
      <c r="J266" s="16">
        <v>737</v>
      </c>
      <c r="K266" s="13">
        <f t="shared" si="12"/>
        <v>2696</v>
      </c>
      <c r="L266" s="13">
        <f t="shared" si="13"/>
        <v>1922</v>
      </c>
    </row>
    <row r="267" spans="2:12" x14ac:dyDescent="0.2">
      <c r="B267" s="18" t="str">
        <f t="shared" si="14"/>
        <v>2015</v>
      </c>
      <c r="C267" s="3">
        <v>575</v>
      </c>
      <c r="D267" s="19" t="s">
        <v>71</v>
      </c>
      <c r="E267" s="16">
        <v>140</v>
      </c>
      <c r="F267" s="16">
        <v>351</v>
      </c>
      <c r="G267" s="16">
        <v>442</v>
      </c>
      <c r="H267" s="16">
        <v>670</v>
      </c>
      <c r="I267" s="16">
        <v>785</v>
      </c>
      <c r="J267" s="16">
        <v>777</v>
      </c>
      <c r="K267" s="13">
        <f t="shared" si="12"/>
        <v>3165</v>
      </c>
      <c r="L267" s="13">
        <f t="shared" si="13"/>
        <v>2232</v>
      </c>
    </row>
    <row r="268" spans="2:12" x14ac:dyDescent="0.2">
      <c r="B268" s="18" t="str">
        <f t="shared" si="14"/>
        <v>2015</v>
      </c>
      <c r="C268" s="3">
        <v>580</v>
      </c>
      <c r="D268" s="19" t="s">
        <v>73</v>
      </c>
      <c r="E268" s="16">
        <v>246</v>
      </c>
      <c r="F268" s="16">
        <v>527</v>
      </c>
      <c r="G268" s="16">
        <v>695</v>
      </c>
      <c r="H268" s="16">
        <v>1043</v>
      </c>
      <c r="I268" s="16">
        <v>1178</v>
      </c>
      <c r="J268" s="16">
        <v>1102</v>
      </c>
      <c r="K268" s="13">
        <f t="shared" si="12"/>
        <v>4791</v>
      </c>
      <c r="L268" s="13">
        <f t="shared" si="13"/>
        <v>3323</v>
      </c>
    </row>
    <row r="269" spans="2:12" x14ac:dyDescent="0.2">
      <c r="B269" s="18" t="str">
        <f t="shared" si="14"/>
        <v>2015</v>
      </c>
      <c r="C269" s="3">
        <v>607</v>
      </c>
      <c r="D269" s="19" t="s">
        <v>65</v>
      </c>
      <c r="E269" s="16">
        <v>242</v>
      </c>
      <c r="F269" s="16">
        <v>681</v>
      </c>
      <c r="G269" s="16">
        <v>717</v>
      </c>
      <c r="H269" s="16">
        <v>983</v>
      </c>
      <c r="I269" s="16">
        <v>1084</v>
      </c>
      <c r="J269" s="16">
        <v>879</v>
      </c>
      <c r="K269" s="13">
        <f t="shared" ref="K269:K301" si="15">SUM(E269:J269)</f>
        <v>4586</v>
      </c>
      <c r="L269" s="13">
        <f t="shared" ref="L269:L301" si="16">SUM(H269:J269)</f>
        <v>2946</v>
      </c>
    </row>
    <row r="270" spans="2:12" x14ac:dyDescent="0.2">
      <c r="B270" s="18" t="str">
        <f t="shared" ref="B270:B301" si="17">B269</f>
        <v>2015</v>
      </c>
      <c r="C270" s="3">
        <v>615</v>
      </c>
      <c r="D270" s="19" t="s">
        <v>76</v>
      </c>
      <c r="E270" s="16">
        <v>498</v>
      </c>
      <c r="F270" s="16">
        <v>1053</v>
      </c>
      <c r="G270" s="16">
        <v>933</v>
      </c>
      <c r="H270" s="16">
        <v>1365</v>
      </c>
      <c r="I270" s="16">
        <v>1885</v>
      </c>
      <c r="J270" s="16">
        <v>2306</v>
      </c>
      <c r="K270" s="13">
        <f t="shared" si="15"/>
        <v>8040</v>
      </c>
      <c r="L270" s="13">
        <f t="shared" si="16"/>
        <v>5556</v>
      </c>
    </row>
    <row r="271" spans="2:12" x14ac:dyDescent="0.2">
      <c r="B271" s="18" t="str">
        <f t="shared" si="17"/>
        <v>2015</v>
      </c>
      <c r="C271" s="3">
        <v>621</v>
      </c>
      <c r="D271" s="19" t="s">
        <v>67</v>
      </c>
      <c r="E271" s="16">
        <v>329</v>
      </c>
      <c r="F271" s="16">
        <v>595</v>
      </c>
      <c r="G271" s="16">
        <v>715</v>
      </c>
      <c r="H271" s="16">
        <v>1111</v>
      </c>
      <c r="I271" s="16">
        <v>1194</v>
      </c>
      <c r="J271" s="16">
        <v>1290</v>
      </c>
      <c r="K271" s="13">
        <f t="shared" si="15"/>
        <v>5234</v>
      </c>
      <c r="L271" s="13">
        <f t="shared" si="16"/>
        <v>3595</v>
      </c>
    </row>
    <row r="272" spans="2:12" x14ac:dyDescent="0.2">
      <c r="B272" s="18" t="str">
        <f t="shared" si="17"/>
        <v>2015</v>
      </c>
      <c r="C272" s="3">
        <v>630</v>
      </c>
      <c r="D272" s="19" t="s">
        <v>72</v>
      </c>
      <c r="E272" s="16">
        <v>305</v>
      </c>
      <c r="F272" s="16">
        <v>576</v>
      </c>
      <c r="G272" s="16">
        <v>774</v>
      </c>
      <c r="H272" s="16">
        <v>1174</v>
      </c>
      <c r="I272" s="16">
        <v>1267</v>
      </c>
      <c r="J272" s="16">
        <v>1204</v>
      </c>
      <c r="K272" s="13">
        <f t="shared" si="15"/>
        <v>5300</v>
      </c>
      <c r="L272" s="13">
        <f t="shared" si="16"/>
        <v>3645</v>
      </c>
    </row>
    <row r="273" spans="2:12" x14ac:dyDescent="0.2">
      <c r="B273" s="18" t="str">
        <f t="shared" si="17"/>
        <v>2015</v>
      </c>
      <c r="C273" s="3">
        <v>657</v>
      </c>
      <c r="D273" s="19" t="s">
        <v>85</v>
      </c>
      <c r="E273" s="16">
        <v>248</v>
      </c>
      <c r="F273" s="16">
        <v>609</v>
      </c>
      <c r="G273" s="16">
        <v>560</v>
      </c>
      <c r="H273" s="16">
        <v>1004</v>
      </c>
      <c r="I273" s="16">
        <v>1202</v>
      </c>
      <c r="J273" s="16">
        <v>1064</v>
      </c>
      <c r="K273" s="13">
        <f t="shared" si="15"/>
        <v>4687</v>
      </c>
      <c r="L273" s="13">
        <f t="shared" si="16"/>
        <v>3270</v>
      </c>
    </row>
    <row r="274" spans="2:12" x14ac:dyDescent="0.2">
      <c r="B274" s="18" t="str">
        <f t="shared" si="17"/>
        <v>2015</v>
      </c>
      <c r="C274" s="3">
        <v>661</v>
      </c>
      <c r="D274" s="19" t="s">
        <v>86</v>
      </c>
      <c r="E274" s="16">
        <v>267</v>
      </c>
      <c r="F274" s="16">
        <v>410</v>
      </c>
      <c r="G274" s="16">
        <v>717</v>
      </c>
      <c r="H274" s="16">
        <v>884</v>
      </c>
      <c r="I274" s="16">
        <v>954</v>
      </c>
      <c r="J274" s="16">
        <v>821</v>
      </c>
      <c r="K274" s="13">
        <f t="shared" si="15"/>
        <v>4053</v>
      </c>
      <c r="L274" s="13">
        <f t="shared" si="16"/>
        <v>2659</v>
      </c>
    </row>
    <row r="275" spans="2:12" x14ac:dyDescent="0.2">
      <c r="B275" s="18" t="str">
        <f t="shared" si="17"/>
        <v>2015</v>
      </c>
      <c r="C275" s="3">
        <v>665</v>
      </c>
      <c r="D275" s="19" t="s">
        <v>88</v>
      </c>
      <c r="E275" s="16">
        <v>107</v>
      </c>
      <c r="F275" s="16">
        <v>168</v>
      </c>
      <c r="G275" s="16">
        <v>308</v>
      </c>
      <c r="H275" s="16">
        <v>414</v>
      </c>
      <c r="I275" s="16">
        <v>484</v>
      </c>
      <c r="J275" s="16">
        <v>607</v>
      </c>
      <c r="K275" s="13">
        <f t="shared" si="15"/>
        <v>2088</v>
      </c>
      <c r="L275" s="13">
        <f t="shared" si="16"/>
        <v>1505</v>
      </c>
    </row>
    <row r="276" spans="2:12" x14ac:dyDescent="0.2">
      <c r="B276" s="18" t="str">
        <f t="shared" si="17"/>
        <v>2015</v>
      </c>
      <c r="C276" s="3">
        <v>671</v>
      </c>
      <c r="D276" s="19" t="s">
        <v>91</v>
      </c>
      <c r="E276" s="17" t="s">
        <v>131</v>
      </c>
      <c r="F276" s="17" t="s">
        <v>131</v>
      </c>
      <c r="G276" s="17" t="s">
        <v>131</v>
      </c>
      <c r="H276" s="17" t="s">
        <v>131</v>
      </c>
      <c r="I276" s="17" t="s">
        <v>131</v>
      </c>
      <c r="J276" s="17" t="s">
        <v>131</v>
      </c>
      <c r="K276" s="13" t="s">
        <v>131</v>
      </c>
      <c r="L276" s="13" t="s">
        <v>131</v>
      </c>
    </row>
    <row r="277" spans="2:12" x14ac:dyDescent="0.2">
      <c r="B277" s="18" t="str">
        <f t="shared" si="17"/>
        <v>2015</v>
      </c>
      <c r="C277" s="3">
        <v>706</v>
      </c>
      <c r="D277" s="19" t="s">
        <v>83</v>
      </c>
      <c r="E277" s="16">
        <v>234</v>
      </c>
      <c r="F277" s="16">
        <v>395</v>
      </c>
      <c r="G277" s="16">
        <v>568</v>
      </c>
      <c r="H277" s="16">
        <v>700</v>
      </c>
      <c r="I277" s="16">
        <v>881</v>
      </c>
      <c r="J277" s="16">
        <v>1210</v>
      </c>
      <c r="K277" s="13">
        <f t="shared" si="15"/>
        <v>3988</v>
      </c>
      <c r="L277" s="13">
        <f t="shared" si="16"/>
        <v>2791</v>
      </c>
    </row>
    <row r="278" spans="2:12" x14ac:dyDescent="0.2">
      <c r="B278" s="18" t="str">
        <f t="shared" si="17"/>
        <v>2015</v>
      </c>
      <c r="C278" s="3">
        <v>707</v>
      </c>
      <c r="D278" s="19" t="s">
        <v>77</v>
      </c>
      <c r="E278" s="17" t="s">
        <v>131</v>
      </c>
      <c r="F278" s="17" t="s">
        <v>131</v>
      </c>
      <c r="G278" s="17" t="s">
        <v>131</v>
      </c>
      <c r="H278" s="17" t="s">
        <v>131</v>
      </c>
      <c r="I278" s="17" t="s">
        <v>131</v>
      </c>
      <c r="J278" s="17" t="s">
        <v>131</v>
      </c>
      <c r="K278" s="13" t="s">
        <v>131</v>
      </c>
      <c r="L278" s="13" t="s">
        <v>131</v>
      </c>
    </row>
    <row r="279" spans="2:12" x14ac:dyDescent="0.2">
      <c r="B279" s="18" t="str">
        <f t="shared" si="17"/>
        <v>2015</v>
      </c>
      <c r="C279" s="3">
        <v>710</v>
      </c>
      <c r="D279" s="19" t="s">
        <v>74</v>
      </c>
      <c r="E279" s="16">
        <v>284</v>
      </c>
      <c r="F279" s="16">
        <v>295</v>
      </c>
      <c r="G279" s="16">
        <v>255</v>
      </c>
      <c r="H279" s="16">
        <v>514</v>
      </c>
      <c r="I279" s="16">
        <v>455</v>
      </c>
      <c r="J279" s="16">
        <v>560</v>
      </c>
      <c r="K279" s="13">
        <f t="shared" si="15"/>
        <v>2363</v>
      </c>
      <c r="L279" s="13">
        <f t="shared" si="16"/>
        <v>1529</v>
      </c>
    </row>
    <row r="280" spans="2:12" x14ac:dyDescent="0.2">
      <c r="B280" s="18" t="str">
        <f t="shared" si="17"/>
        <v>2015</v>
      </c>
      <c r="C280" s="3">
        <v>727</v>
      </c>
      <c r="D280" s="19" t="s">
        <v>78</v>
      </c>
      <c r="E280" s="16">
        <v>122</v>
      </c>
      <c r="F280" s="16">
        <v>183</v>
      </c>
      <c r="G280" s="16">
        <v>367</v>
      </c>
      <c r="H280" s="16">
        <v>293</v>
      </c>
      <c r="I280" s="16">
        <v>424</v>
      </c>
      <c r="J280" s="16">
        <v>421</v>
      </c>
      <c r="K280" s="13">
        <f t="shared" si="15"/>
        <v>1810</v>
      </c>
      <c r="L280" s="13">
        <f t="shared" si="16"/>
        <v>1138</v>
      </c>
    </row>
    <row r="281" spans="2:12" x14ac:dyDescent="0.2">
      <c r="B281" s="18" t="str">
        <f t="shared" si="17"/>
        <v>2015</v>
      </c>
      <c r="C281" s="3">
        <v>730</v>
      </c>
      <c r="D281" s="19" t="s">
        <v>79</v>
      </c>
      <c r="E281" s="16">
        <v>362</v>
      </c>
      <c r="F281" s="16">
        <v>658</v>
      </c>
      <c r="G281" s="16">
        <v>842</v>
      </c>
      <c r="H281" s="16">
        <v>1092</v>
      </c>
      <c r="I281" s="16">
        <v>1207</v>
      </c>
      <c r="J281" s="16">
        <v>1320</v>
      </c>
      <c r="K281" s="13">
        <f t="shared" si="15"/>
        <v>5481</v>
      </c>
      <c r="L281" s="13">
        <f t="shared" si="16"/>
        <v>3619</v>
      </c>
    </row>
    <row r="282" spans="2:12" x14ac:dyDescent="0.2">
      <c r="B282" s="18" t="str">
        <f t="shared" si="17"/>
        <v>2015</v>
      </c>
      <c r="C282" s="3">
        <v>740</v>
      </c>
      <c r="D282" s="19" t="s">
        <v>81</v>
      </c>
      <c r="E282" s="16">
        <v>457</v>
      </c>
      <c r="F282" s="16">
        <v>1081</v>
      </c>
      <c r="G282" s="16">
        <v>1020</v>
      </c>
      <c r="H282" s="16">
        <v>1525</v>
      </c>
      <c r="I282" s="16">
        <v>1514</v>
      </c>
      <c r="J282" s="16">
        <v>1603</v>
      </c>
      <c r="K282" s="13">
        <f t="shared" si="15"/>
        <v>7200</v>
      </c>
      <c r="L282" s="13">
        <f t="shared" si="16"/>
        <v>4642</v>
      </c>
    </row>
    <row r="283" spans="2:12" x14ac:dyDescent="0.2">
      <c r="B283" s="18" t="str">
        <f t="shared" si="17"/>
        <v>2015</v>
      </c>
      <c r="C283" s="3">
        <v>741</v>
      </c>
      <c r="D283" s="19" t="s">
        <v>80</v>
      </c>
      <c r="E283" s="16">
        <v>8</v>
      </c>
      <c r="F283" s="16">
        <v>84</v>
      </c>
      <c r="G283" s="16">
        <v>84</v>
      </c>
      <c r="H283" s="16">
        <v>98</v>
      </c>
      <c r="I283" s="16">
        <v>109</v>
      </c>
      <c r="J283" s="16">
        <v>214</v>
      </c>
      <c r="K283" s="13">
        <f t="shared" si="15"/>
        <v>597</v>
      </c>
      <c r="L283" s="13">
        <f t="shared" si="16"/>
        <v>421</v>
      </c>
    </row>
    <row r="284" spans="2:12" x14ac:dyDescent="0.2">
      <c r="B284" s="18" t="str">
        <f t="shared" si="17"/>
        <v>2015</v>
      </c>
      <c r="C284" s="3">
        <v>746</v>
      </c>
      <c r="D284" s="19" t="s">
        <v>82</v>
      </c>
      <c r="E284" s="16">
        <v>279</v>
      </c>
      <c r="F284" s="16">
        <v>486</v>
      </c>
      <c r="G284" s="16">
        <v>644</v>
      </c>
      <c r="H284" s="16">
        <v>572</v>
      </c>
      <c r="I284" s="16">
        <v>770</v>
      </c>
      <c r="J284" s="16">
        <v>1017</v>
      </c>
      <c r="K284" s="13">
        <f t="shared" si="15"/>
        <v>3768</v>
      </c>
      <c r="L284" s="13">
        <f t="shared" si="16"/>
        <v>2359</v>
      </c>
    </row>
    <row r="285" spans="2:12" x14ac:dyDescent="0.2">
      <c r="B285" s="18" t="str">
        <f t="shared" si="17"/>
        <v>2015</v>
      </c>
      <c r="C285" s="3">
        <v>751</v>
      </c>
      <c r="D285" s="19" t="s">
        <v>84</v>
      </c>
      <c r="E285" s="16">
        <v>1539</v>
      </c>
      <c r="F285" s="16">
        <v>2553</v>
      </c>
      <c r="G285" s="16">
        <v>3820</v>
      </c>
      <c r="H285" s="16">
        <v>4831</v>
      </c>
      <c r="I285" s="16">
        <v>5959</v>
      </c>
      <c r="J285" s="16">
        <v>7546</v>
      </c>
      <c r="K285" s="13">
        <f t="shared" si="15"/>
        <v>26248</v>
      </c>
      <c r="L285" s="13">
        <f t="shared" si="16"/>
        <v>18336</v>
      </c>
    </row>
    <row r="286" spans="2:12" x14ac:dyDescent="0.2">
      <c r="B286" s="18" t="str">
        <f t="shared" si="17"/>
        <v>2015</v>
      </c>
      <c r="C286" s="3">
        <v>756</v>
      </c>
      <c r="D286" s="19" t="s">
        <v>87</v>
      </c>
      <c r="E286" s="16">
        <v>138</v>
      </c>
      <c r="F286" s="16">
        <v>486</v>
      </c>
      <c r="G286" s="16">
        <v>282</v>
      </c>
      <c r="H286" s="16">
        <v>621</v>
      </c>
      <c r="I286" s="16">
        <v>557</v>
      </c>
      <c r="J286" s="16">
        <v>700</v>
      </c>
      <c r="K286" s="13">
        <f t="shared" si="15"/>
        <v>2784</v>
      </c>
      <c r="L286" s="13">
        <f t="shared" si="16"/>
        <v>1878</v>
      </c>
    </row>
    <row r="287" spans="2:12" x14ac:dyDescent="0.2">
      <c r="B287" s="18" t="str">
        <f t="shared" si="17"/>
        <v>2015</v>
      </c>
      <c r="C287" s="3">
        <v>760</v>
      </c>
      <c r="D287" s="19" t="s">
        <v>89</v>
      </c>
      <c r="E287" s="16">
        <v>278</v>
      </c>
      <c r="F287" s="16">
        <v>563</v>
      </c>
      <c r="G287" s="16">
        <v>754</v>
      </c>
      <c r="H287" s="16">
        <v>1239</v>
      </c>
      <c r="I287" s="16">
        <v>1203</v>
      </c>
      <c r="J287" s="16">
        <v>1098</v>
      </c>
      <c r="K287" s="13">
        <f t="shared" si="15"/>
        <v>5135</v>
      </c>
      <c r="L287" s="13">
        <f t="shared" si="16"/>
        <v>3540</v>
      </c>
    </row>
    <row r="288" spans="2:12" x14ac:dyDescent="0.2">
      <c r="B288" s="18" t="str">
        <f t="shared" si="17"/>
        <v>2015</v>
      </c>
      <c r="C288" s="3">
        <v>766</v>
      </c>
      <c r="D288" s="19" t="s">
        <v>75</v>
      </c>
      <c r="E288" s="16">
        <v>161</v>
      </c>
      <c r="F288" s="16">
        <v>479</v>
      </c>
      <c r="G288" s="16">
        <v>766</v>
      </c>
      <c r="H288" s="16">
        <v>938</v>
      </c>
      <c r="I288" s="16">
        <v>1001</v>
      </c>
      <c r="J288" s="16">
        <v>1202</v>
      </c>
      <c r="K288" s="13">
        <f t="shared" si="15"/>
        <v>4547</v>
      </c>
      <c r="L288" s="13">
        <f t="shared" si="16"/>
        <v>3141</v>
      </c>
    </row>
    <row r="289" spans="1:12" x14ac:dyDescent="0.2">
      <c r="B289" s="18" t="str">
        <f t="shared" si="17"/>
        <v>2015</v>
      </c>
      <c r="C289" s="3">
        <v>773</v>
      </c>
      <c r="D289" s="19" t="s">
        <v>99</v>
      </c>
      <c r="E289" s="16">
        <v>88</v>
      </c>
      <c r="F289" s="16">
        <v>175</v>
      </c>
      <c r="G289" s="16">
        <v>211</v>
      </c>
      <c r="H289" s="16">
        <v>243</v>
      </c>
      <c r="I289" s="16">
        <v>363</v>
      </c>
      <c r="J289" s="16">
        <v>294</v>
      </c>
      <c r="K289" s="13">
        <f t="shared" si="15"/>
        <v>1374</v>
      </c>
      <c r="L289" s="13">
        <f t="shared" si="16"/>
        <v>900</v>
      </c>
    </row>
    <row r="290" spans="1:12" x14ac:dyDescent="0.2">
      <c r="B290" s="18" t="str">
        <f t="shared" si="17"/>
        <v>2015</v>
      </c>
      <c r="C290" s="3">
        <v>779</v>
      </c>
      <c r="D290" s="19" t="s">
        <v>90</v>
      </c>
      <c r="E290" s="16">
        <v>176</v>
      </c>
      <c r="F290" s="16">
        <v>383</v>
      </c>
      <c r="G290" s="16">
        <v>500</v>
      </c>
      <c r="H290" s="16">
        <v>636</v>
      </c>
      <c r="I290" s="16">
        <v>745</v>
      </c>
      <c r="J290" s="16">
        <v>632</v>
      </c>
      <c r="K290" s="13">
        <f t="shared" si="15"/>
        <v>3072</v>
      </c>
      <c r="L290" s="13">
        <f t="shared" si="16"/>
        <v>2013</v>
      </c>
    </row>
    <row r="291" spans="1:12" x14ac:dyDescent="0.2">
      <c r="B291" s="18" t="str">
        <f t="shared" si="17"/>
        <v>2015</v>
      </c>
      <c r="C291" s="3">
        <v>787</v>
      </c>
      <c r="D291" s="19" t="s">
        <v>101</v>
      </c>
      <c r="E291" s="16">
        <v>145</v>
      </c>
      <c r="F291" s="16">
        <v>490</v>
      </c>
      <c r="G291" s="16">
        <v>542</v>
      </c>
      <c r="H291" s="16">
        <v>745</v>
      </c>
      <c r="I291" s="16">
        <v>806</v>
      </c>
      <c r="J291" s="16">
        <v>629</v>
      </c>
      <c r="K291" s="13">
        <f t="shared" si="15"/>
        <v>3357</v>
      </c>
      <c r="L291" s="13">
        <f t="shared" si="16"/>
        <v>2180</v>
      </c>
    </row>
    <row r="292" spans="1:12" x14ac:dyDescent="0.2">
      <c r="B292" s="18" t="str">
        <f t="shared" si="17"/>
        <v>2015</v>
      </c>
      <c r="C292" s="3">
        <v>791</v>
      </c>
      <c r="D292" s="19" t="s">
        <v>92</v>
      </c>
      <c r="E292" s="16">
        <v>148</v>
      </c>
      <c r="F292" s="16">
        <v>565</v>
      </c>
      <c r="G292" s="16">
        <v>770</v>
      </c>
      <c r="H292" s="16">
        <v>1102</v>
      </c>
      <c r="I292" s="16">
        <v>1171</v>
      </c>
      <c r="J292" s="16">
        <v>1319</v>
      </c>
      <c r="K292" s="13">
        <f t="shared" si="15"/>
        <v>5075</v>
      </c>
      <c r="L292" s="13">
        <f t="shared" si="16"/>
        <v>3592</v>
      </c>
    </row>
    <row r="293" spans="1:12" x14ac:dyDescent="0.2">
      <c r="B293" s="18" t="str">
        <f t="shared" si="17"/>
        <v>2015</v>
      </c>
      <c r="C293" s="3">
        <v>810</v>
      </c>
      <c r="D293" s="19" t="s">
        <v>93</v>
      </c>
      <c r="E293" s="16">
        <v>252</v>
      </c>
      <c r="F293" s="16">
        <v>324</v>
      </c>
      <c r="G293" s="16">
        <v>472</v>
      </c>
      <c r="H293" s="16">
        <v>482</v>
      </c>
      <c r="I293" s="16">
        <v>825</v>
      </c>
      <c r="J293" s="16">
        <v>662</v>
      </c>
      <c r="K293" s="13">
        <f t="shared" si="15"/>
        <v>3017</v>
      </c>
      <c r="L293" s="13">
        <f t="shared" si="16"/>
        <v>1969</v>
      </c>
    </row>
    <row r="294" spans="1:12" x14ac:dyDescent="0.2">
      <c r="B294" s="18" t="str">
        <f t="shared" si="17"/>
        <v>2015</v>
      </c>
      <c r="C294" s="3">
        <v>813</v>
      </c>
      <c r="D294" s="19" t="s">
        <v>94</v>
      </c>
      <c r="E294" s="16">
        <v>381</v>
      </c>
      <c r="F294" s="16">
        <v>593</v>
      </c>
      <c r="G294" s="16">
        <v>1075</v>
      </c>
      <c r="H294" s="16">
        <v>1085</v>
      </c>
      <c r="I294" s="16">
        <v>1598</v>
      </c>
      <c r="J294" s="16">
        <v>1452</v>
      </c>
      <c r="K294" s="13">
        <f t="shared" si="15"/>
        <v>6184</v>
      </c>
      <c r="L294" s="13">
        <f t="shared" si="16"/>
        <v>4135</v>
      </c>
    </row>
    <row r="295" spans="1:12" x14ac:dyDescent="0.2">
      <c r="B295" s="18" t="str">
        <f t="shared" si="17"/>
        <v>2015</v>
      </c>
      <c r="C295" s="3">
        <v>820</v>
      </c>
      <c r="D295" s="19" t="s">
        <v>102</v>
      </c>
      <c r="E295" s="16">
        <v>133</v>
      </c>
      <c r="F295" s="16">
        <v>413</v>
      </c>
      <c r="G295" s="16">
        <v>386</v>
      </c>
      <c r="H295" s="16">
        <v>660</v>
      </c>
      <c r="I295" s="16">
        <v>660</v>
      </c>
      <c r="J295" s="16">
        <v>635</v>
      </c>
      <c r="K295" s="13">
        <f t="shared" si="15"/>
        <v>2887</v>
      </c>
      <c r="L295" s="13">
        <f t="shared" si="16"/>
        <v>1955</v>
      </c>
    </row>
    <row r="296" spans="1:12" x14ac:dyDescent="0.2">
      <c r="B296" s="18" t="str">
        <f t="shared" si="17"/>
        <v>2015</v>
      </c>
      <c r="C296" s="3">
        <v>825</v>
      </c>
      <c r="D296" s="19" t="s">
        <v>97</v>
      </c>
      <c r="E296" s="16">
        <v>17</v>
      </c>
      <c r="F296" s="16">
        <v>16</v>
      </c>
      <c r="G296" s="16">
        <v>49</v>
      </c>
      <c r="H296" s="16">
        <v>47</v>
      </c>
      <c r="I296" s="16">
        <v>134</v>
      </c>
      <c r="J296" s="16">
        <v>65</v>
      </c>
      <c r="K296" s="13">
        <f t="shared" si="15"/>
        <v>328</v>
      </c>
      <c r="L296" s="13">
        <f t="shared" si="16"/>
        <v>246</v>
      </c>
    </row>
    <row r="297" spans="1:12" x14ac:dyDescent="0.2">
      <c r="B297" s="18" t="str">
        <f t="shared" si="17"/>
        <v>2015</v>
      </c>
      <c r="C297" s="3">
        <v>840</v>
      </c>
      <c r="D297" s="19" t="s">
        <v>100</v>
      </c>
      <c r="E297" s="16">
        <v>228</v>
      </c>
      <c r="F297" s="16">
        <v>539</v>
      </c>
      <c r="G297" s="16">
        <v>383</v>
      </c>
      <c r="H297" s="16">
        <v>453</v>
      </c>
      <c r="I297" s="16">
        <v>465</v>
      </c>
      <c r="J297" s="16">
        <v>626</v>
      </c>
      <c r="K297" s="13">
        <f t="shared" si="15"/>
        <v>2694</v>
      </c>
      <c r="L297" s="13">
        <f t="shared" si="16"/>
        <v>1544</v>
      </c>
    </row>
    <row r="298" spans="1:12" x14ac:dyDescent="0.2">
      <c r="B298" s="18" t="str">
        <f t="shared" si="17"/>
        <v>2015</v>
      </c>
      <c r="C298" s="3">
        <v>846</v>
      </c>
      <c r="D298" s="19" t="s">
        <v>98</v>
      </c>
      <c r="E298" s="16">
        <v>255</v>
      </c>
      <c r="F298" s="16">
        <v>614</v>
      </c>
      <c r="G298" s="16">
        <v>583</v>
      </c>
      <c r="H298" s="16">
        <v>824</v>
      </c>
      <c r="I298" s="16">
        <v>850</v>
      </c>
      <c r="J298" s="16">
        <v>909</v>
      </c>
      <c r="K298" s="13">
        <f t="shared" si="15"/>
        <v>4035</v>
      </c>
      <c r="L298" s="13">
        <f t="shared" si="16"/>
        <v>2583</v>
      </c>
    </row>
    <row r="299" spans="1:12" x14ac:dyDescent="0.2">
      <c r="B299" s="18" t="str">
        <f t="shared" si="17"/>
        <v>2015</v>
      </c>
      <c r="C299" s="3">
        <v>849</v>
      </c>
      <c r="D299" s="19" t="s">
        <v>96</v>
      </c>
      <c r="E299" s="16">
        <v>228</v>
      </c>
      <c r="F299" s="16">
        <v>439</v>
      </c>
      <c r="G299" s="16">
        <v>669</v>
      </c>
      <c r="H299" s="16">
        <v>691</v>
      </c>
      <c r="I299" s="16">
        <v>714</v>
      </c>
      <c r="J299" s="16">
        <v>725</v>
      </c>
      <c r="K299" s="13">
        <f t="shared" si="15"/>
        <v>3466</v>
      </c>
      <c r="L299" s="13">
        <f t="shared" si="16"/>
        <v>2130</v>
      </c>
    </row>
    <row r="300" spans="1:12" x14ac:dyDescent="0.2">
      <c r="B300" s="18" t="str">
        <f t="shared" si="17"/>
        <v>2015</v>
      </c>
      <c r="C300" s="3">
        <v>851</v>
      </c>
      <c r="D300" s="19" t="s">
        <v>103</v>
      </c>
      <c r="E300" s="16">
        <v>943</v>
      </c>
      <c r="F300" s="16">
        <v>1810</v>
      </c>
      <c r="G300" s="16">
        <v>2381</v>
      </c>
      <c r="H300" s="16">
        <v>3073</v>
      </c>
      <c r="I300" s="16">
        <v>3138</v>
      </c>
      <c r="J300" s="16">
        <v>3487</v>
      </c>
      <c r="K300" s="13">
        <f t="shared" si="15"/>
        <v>14832</v>
      </c>
      <c r="L300" s="13">
        <f t="shared" si="16"/>
        <v>9698</v>
      </c>
    </row>
    <row r="301" spans="1:12" x14ac:dyDescent="0.2">
      <c r="B301" s="18" t="str">
        <f t="shared" si="17"/>
        <v>2015</v>
      </c>
      <c r="C301" s="3">
        <v>860</v>
      </c>
      <c r="D301" s="19" t="s">
        <v>95</v>
      </c>
      <c r="E301" s="16">
        <v>375</v>
      </c>
      <c r="F301" s="16">
        <v>662</v>
      </c>
      <c r="G301" s="16">
        <v>760</v>
      </c>
      <c r="H301" s="16">
        <v>1292</v>
      </c>
      <c r="I301" s="16">
        <v>1275</v>
      </c>
      <c r="J301" s="16">
        <v>1659</v>
      </c>
      <c r="K301" s="13">
        <f t="shared" si="15"/>
        <v>6023</v>
      </c>
      <c r="L301" s="13">
        <f t="shared" si="16"/>
        <v>4226</v>
      </c>
    </row>
    <row r="303" spans="1:12" x14ac:dyDescent="0.2">
      <c r="E303" s="18" t="s">
        <v>123</v>
      </c>
      <c r="F303" s="18" t="s">
        <v>124</v>
      </c>
      <c r="G303" s="18" t="s">
        <v>125</v>
      </c>
      <c r="H303" s="18" t="s">
        <v>126</v>
      </c>
      <c r="I303" s="18" t="s">
        <v>127</v>
      </c>
      <c r="J303" s="18" t="s">
        <v>128</v>
      </c>
      <c r="K303" s="18" t="s">
        <v>2</v>
      </c>
      <c r="L303" s="18" t="s">
        <v>3</v>
      </c>
    </row>
    <row r="304" spans="1:12" x14ac:dyDescent="0.2">
      <c r="A304" s="18" t="s">
        <v>129</v>
      </c>
      <c r="B304" s="18" t="s">
        <v>133</v>
      </c>
      <c r="D304" s="13" t="s">
        <v>135</v>
      </c>
      <c r="E304" s="13">
        <v>25320</v>
      </c>
      <c r="F304" s="13">
        <v>52076</v>
      </c>
      <c r="G304" s="13">
        <v>65097</v>
      </c>
      <c r="H304" s="13">
        <v>85600</v>
      </c>
      <c r="I304" s="13">
        <v>95029</v>
      </c>
      <c r="J304" s="13">
        <v>108649</v>
      </c>
      <c r="K304" s="13">
        <f>SUM(E304:J304)</f>
        <v>431771</v>
      </c>
      <c r="L304" s="13">
        <f>SUM(H304:J304)</f>
        <v>289278</v>
      </c>
    </row>
    <row r="305" spans="1:12" x14ac:dyDescent="0.2">
      <c r="A305" s="18" t="s">
        <v>129</v>
      </c>
      <c r="B305" s="18" t="s">
        <v>132</v>
      </c>
      <c r="D305" s="13" t="s">
        <v>135</v>
      </c>
      <c r="E305" s="13">
        <v>20206</v>
      </c>
      <c r="F305" s="13">
        <v>48606</v>
      </c>
      <c r="G305" s="13">
        <v>72801</v>
      </c>
      <c r="H305" s="13">
        <v>80412</v>
      </c>
      <c r="I305" s="13">
        <v>86419</v>
      </c>
      <c r="J305" s="13">
        <v>96479</v>
      </c>
      <c r="K305" s="13">
        <f t="shared" ref="K305:K306" si="18">SUM(E305:J305)</f>
        <v>404923</v>
      </c>
      <c r="L305" s="13">
        <f t="shared" ref="L305:L306" si="19">SUM(H305:J305)</f>
        <v>263310</v>
      </c>
    </row>
    <row r="306" spans="1:12" x14ac:dyDescent="0.2">
      <c r="A306" s="18" t="s">
        <v>129</v>
      </c>
      <c r="B306" s="18" t="s">
        <v>130</v>
      </c>
      <c r="D306" s="13" t="s">
        <v>135</v>
      </c>
      <c r="E306" s="13">
        <v>19742</v>
      </c>
      <c r="F306" s="13">
        <v>41957</v>
      </c>
      <c r="G306" s="13">
        <v>68343</v>
      </c>
      <c r="H306" s="13">
        <v>78497</v>
      </c>
      <c r="I306" s="13">
        <v>80710</v>
      </c>
      <c r="J306" s="13">
        <v>86539</v>
      </c>
      <c r="K306" s="13">
        <f t="shared" si="18"/>
        <v>375788</v>
      </c>
      <c r="L306" s="13">
        <f t="shared" si="19"/>
        <v>245746</v>
      </c>
    </row>
    <row r="307" spans="1:12" x14ac:dyDescent="0.2">
      <c r="A307" s="18"/>
    </row>
    <row r="308" spans="1:12" x14ac:dyDescent="0.2">
      <c r="A308" s="13" t="s">
        <v>134</v>
      </c>
    </row>
  </sheetData>
  <pageMargins left="0.70866141732283472" right="0.70866141732283472" top="0.74803149606299213" bottom="0.74803149606299213" header="0.31496062992125984" footer="0.31496062992125984"/>
  <pageSetup paperSize="9" scale="5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14</vt:i4>
      </vt:variant>
    </vt:vector>
  </HeadingPairs>
  <TitlesOfParts>
    <vt:vector size="29" baseType="lpstr">
      <vt:lpstr>Forside</vt:lpstr>
      <vt:lpstr>Befolkning</vt:lpstr>
      <vt:lpstr>Hjemmepleje</vt:lpstr>
      <vt:lpstr>Plejehjem</vt:lpstr>
      <vt:lpstr>Ældreudgifter</vt:lpstr>
      <vt:lpstr>Dataark1</vt:lpstr>
      <vt:lpstr>Dataark2</vt:lpstr>
      <vt:lpstr>Dataark3</vt:lpstr>
      <vt:lpstr>Dataark4</vt:lpstr>
      <vt:lpstr>Dataark5</vt:lpstr>
      <vt:lpstr>Dataark6</vt:lpstr>
      <vt:lpstr>Dataark7a</vt:lpstr>
      <vt:lpstr>Dataark7b</vt:lpstr>
      <vt:lpstr>Dataark8</vt:lpstr>
      <vt:lpstr>Dataark9</vt:lpstr>
      <vt:lpstr>Befolkning!Udskriftsområde</vt:lpstr>
      <vt:lpstr>Dataark1!Udskriftsområde</vt:lpstr>
      <vt:lpstr>Dataark2!Udskriftsområde</vt:lpstr>
      <vt:lpstr>Dataark3!Udskriftsområde</vt:lpstr>
      <vt:lpstr>Dataark4!Udskriftsområde</vt:lpstr>
      <vt:lpstr>Dataark5!Udskriftsområde</vt:lpstr>
      <vt:lpstr>Dataark6!Udskriftsområde</vt:lpstr>
      <vt:lpstr>Dataark7a!Udskriftsområde</vt:lpstr>
      <vt:lpstr>Dataark7b!Udskriftsområde</vt:lpstr>
      <vt:lpstr>Dataark8!Udskriftsområde</vt:lpstr>
      <vt:lpstr>Dataark9!Udskriftsområde</vt:lpstr>
      <vt:lpstr>Forside!Udskriftsområde</vt:lpstr>
      <vt:lpstr>Plejehjem!Udskriftsområde</vt:lpstr>
      <vt:lpstr>Ældreudgifter!Udskriftsområde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Victoria Kruse Hansen</cp:lastModifiedBy>
  <cp:lastPrinted>2024-09-23T12:28:35Z</cp:lastPrinted>
  <dcterms:created xsi:type="dcterms:W3CDTF">2024-08-29T11:54:54Z</dcterms:created>
  <dcterms:modified xsi:type="dcterms:W3CDTF">2024-10-30T09:08:33Z</dcterms:modified>
</cp:coreProperties>
</file>